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2 ORGANISATIE\1 Nieuwsbrieven\3. Controller (Paul)\2025\"/>
    </mc:Choice>
  </mc:AlternateContent>
  <workbookProtection workbookAlgorithmName="SHA-512" workbookHashValue="Xpx1n6lv3VPpFAuKuEhzWulyDZ2GsVsHlE0Nii/9Vt90dLUYzK43LpCEpb6TQllyqdHRslbiq1LBhUmgM09lNg==" workbookSaltValue="jSmftcIpX8ALjGqFbtLdCw==" workbookSpinCount="100000" lockStructure="1"/>
  <bookViews>
    <workbookView xWindow="-108" yWindow="-108" windowWidth="23256" windowHeight="12576"/>
  </bookViews>
  <sheets>
    <sheet name="Indicatie netto kosten" sheetId="15" r:id="rId1"/>
    <sheet name="Berekening2025" sheetId="1" state="hidden" r:id="rId2"/>
    <sheet name="Berekening2025-2" sheetId="14" state="hidden" r:id="rId3"/>
    <sheet name="Berekening2024-2" sheetId="16" state="hidden" r:id="rId4"/>
    <sheet name="Berekening2024" sheetId="17" state="hidden" r:id="rId5"/>
    <sheet name="tabelkot2025" sheetId="4" state="hidden" r:id="rId6"/>
    <sheet name="basisinfo2025" sheetId="6" state="hidden" r:id="rId7"/>
    <sheet name="basisinfo2024" sheetId="11" state="hidden" r:id="rId8"/>
    <sheet name="tabelkot2024" sheetId="12" state="hidden" r:id="rId9"/>
  </sheets>
  <definedNames>
    <definedName name="_xlnm.Print_Area" localSheetId="1">Berekening2025!$B$1:$H$120</definedName>
    <definedName name="_xlnm.Print_Area" localSheetId="0">'Indicatie netto kosten'!$A$1:$I$91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17" l="1"/>
  <c r="F35" i="17"/>
  <c r="G35" i="1"/>
  <c r="F35" i="1"/>
  <c r="D43" i="15" l="1"/>
  <c r="C19" i="16"/>
  <c r="C19" i="17"/>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F109" i="17"/>
  <c r="E109" i="17"/>
  <c r="D109" i="17"/>
  <c r="H105" i="17"/>
  <c r="G105" i="17"/>
  <c r="F105" i="17"/>
  <c r="E105" i="17"/>
  <c r="D105" i="17"/>
  <c r="G81" i="17"/>
  <c r="F81" i="17"/>
  <c r="E81" i="17"/>
  <c r="G80" i="17"/>
  <c r="F80" i="17"/>
  <c r="E80" i="17"/>
  <c r="D80" i="17"/>
  <c r="H79" i="17"/>
  <c r="G79" i="17"/>
  <c r="F79" i="17"/>
  <c r="E79" i="17"/>
  <c r="D79" i="17"/>
  <c r="G78" i="17"/>
  <c r="F78" i="17"/>
  <c r="E78" i="17"/>
  <c r="D78" i="17"/>
  <c r="D81" i="17" s="1"/>
  <c r="H74" i="17"/>
  <c r="G74" i="17"/>
  <c r="F74" i="17"/>
  <c r="E74" i="17"/>
  <c r="D74" i="17"/>
  <c r="G73" i="17"/>
  <c r="G75" i="17" s="1"/>
  <c r="F73" i="17"/>
  <c r="F75" i="17" s="1"/>
  <c r="E73" i="17"/>
  <c r="D73" i="17"/>
  <c r="H41" i="17"/>
  <c r="H109" i="17" s="1"/>
  <c r="G41" i="17"/>
  <c r="G109" i="17" s="1"/>
  <c r="F41" i="17"/>
  <c r="E41" i="17"/>
  <c r="D41" i="17"/>
  <c r="G36" i="17"/>
  <c r="F36" i="17"/>
  <c r="E36" i="17"/>
  <c r="D36" i="17"/>
  <c r="G25" i="17"/>
  <c r="F25" i="17"/>
  <c r="E25" i="17"/>
  <c r="E35" i="17" s="1"/>
  <c r="D25" i="17"/>
  <c r="D44" i="17" s="1"/>
  <c r="G24" i="17"/>
  <c r="G27" i="17" s="1"/>
  <c r="F24" i="17"/>
  <c r="F27" i="17" s="1"/>
  <c r="E24" i="17"/>
  <c r="E27" i="17" s="1"/>
  <c r="D24" i="17"/>
  <c r="H105" i="16"/>
  <c r="G105" i="16"/>
  <c r="F105" i="16"/>
  <c r="E105" i="16"/>
  <c r="D105" i="16"/>
  <c r="E81" i="16"/>
  <c r="G80" i="16"/>
  <c r="F80" i="16"/>
  <c r="E80" i="16"/>
  <c r="D80" i="16"/>
  <c r="G79" i="16"/>
  <c r="F79" i="16"/>
  <c r="E79" i="16"/>
  <c r="D79" i="16"/>
  <c r="H79" i="16" s="1"/>
  <c r="G78" i="16"/>
  <c r="G81" i="16" s="1"/>
  <c r="F78" i="16"/>
  <c r="F81" i="16" s="1"/>
  <c r="E78" i="16"/>
  <c r="D78" i="16"/>
  <c r="D81" i="16" s="1"/>
  <c r="G74" i="16"/>
  <c r="F74" i="16"/>
  <c r="E74" i="16"/>
  <c r="D74" i="16"/>
  <c r="H74" i="16" s="1"/>
  <c r="G73" i="16"/>
  <c r="G75" i="16" s="1"/>
  <c r="F73" i="16"/>
  <c r="E73" i="16"/>
  <c r="D73" i="16"/>
  <c r="H41" i="16"/>
  <c r="H109" i="16" s="1"/>
  <c r="G41" i="16"/>
  <c r="G109" i="16" s="1"/>
  <c r="F41" i="16"/>
  <c r="F109" i="16" s="1"/>
  <c r="E41" i="16"/>
  <c r="E109" i="16" s="1"/>
  <c r="D41" i="16"/>
  <c r="D109" i="16" s="1"/>
  <c r="G36" i="16"/>
  <c r="F36" i="16"/>
  <c r="E36" i="16"/>
  <c r="D36" i="16"/>
  <c r="G25" i="16"/>
  <c r="G39" i="16" s="1"/>
  <c r="F25" i="16"/>
  <c r="F38" i="16" s="1"/>
  <c r="E25" i="16"/>
  <c r="E38" i="16" s="1"/>
  <c r="D25" i="16"/>
  <c r="D44" i="16" s="1"/>
  <c r="G24" i="16"/>
  <c r="G27" i="16" s="1"/>
  <c r="F24" i="16"/>
  <c r="F27" i="16" s="1"/>
  <c r="E24" i="16"/>
  <c r="E27" i="16" s="1"/>
  <c r="D24" i="16"/>
  <c r="D27" i="16" s="1"/>
  <c r="B44" i="15" l="1"/>
  <c r="B45" i="15"/>
  <c r="F35" i="16"/>
  <c r="F44" i="16"/>
  <c r="D35" i="16"/>
  <c r="B85" i="16" s="1"/>
  <c r="E35" i="16"/>
  <c r="E39" i="17"/>
  <c r="G35" i="16"/>
  <c r="E39" i="16"/>
  <c r="G38" i="16"/>
  <c r="D39" i="17"/>
  <c r="E44" i="16"/>
  <c r="G46" i="17"/>
  <c r="F46" i="17"/>
  <c r="E38" i="17"/>
  <c r="F38" i="17"/>
  <c r="G38" i="17"/>
  <c r="F44" i="17"/>
  <c r="D75" i="17"/>
  <c r="E75" i="17"/>
  <c r="F39" i="17"/>
  <c r="H73" i="17"/>
  <c r="B86" i="17"/>
  <c r="D27" i="17"/>
  <c r="G44" i="17"/>
  <c r="G39" i="17"/>
  <c r="E46" i="17"/>
  <c r="H80" i="17"/>
  <c r="D40" i="15"/>
  <c r="E44" i="17"/>
  <c r="H78" i="17"/>
  <c r="H81" i="17" s="1"/>
  <c r="F75" i="16"/>
  <c r="D35" i="17"/>
  <c r="D38" i="17"/>
  <c r="G46" i="16"/>
  <c r="E46" i="16"/>
  <c r="F46" i="16"/>
  <c r="D39" i="16"/>
  <c r="G44" i="16"/>
  <c r="E75" i="16"/>
  <c r="H78" i="16"/>
  <c r="H81" i="16" s="1"/>
  <c r="D75" i="16"/>
  <c r="F39" i="16"/>
  <c r="D46" i="16"/>
  <c r="H73" i="16"/>
  <c r="B86" i="16"/>
  <c r="H80" i="16"/>
  <c r="D38" i="16"/>
  <c r="G25" i="14"/>
  <c r="G29" i="14" s="1"/>
  <c r="F25" i="14"/>
  <c r="E25" i="14"/>
  <c r="D25" i="14"/>
  <c r="B86" i="14" s="1"/>
  <c r="G24" i="14"/>
  <c r="G27" i="14" s="1"/>
  <c r="F24" i="14"/>
  <c r="F27" i="14" s="1"/>
  <c r="E24" i="14"/>
  <c r="E27" i="14" s="1"/>
  <c r="D24" i="14"/>
  <c r="D27" i="14" s="1"/>
  <c r="G25" i="1"/>
  <c r="F25" i="1"/>
  <c r="E25" i="1"/>
  <c r="E35" i="1" s="1"/>
  <c r="D25" i="1"/>
  <c r="B86" i="1" s="1"/>
  <c r="G24" i="1"/>
  <c r="G27" i="1" s="1"/>
  <c r="F24" i="1"/>
  <c r="F27" i="1" s="1"/>
  <c r="E24" i="1"/>
  <c r="E27" i="1" s="1"/>
  <c r="D24" i="1"/>
  <c r="D27" i="1" s="1"/>
  <c r="C19" i="14"/>
  <c r="C19" i="1"/>
  <c r="G39" i="14" l="1"/>
  <c r="D44" i="1"/>
  <c r="F39" i="1"/>
  <c r="D46" i="1"/>
  <c r="D61" i="1" s="1"/>
  <c r="G39" i="1"/>
  <c r="G35" i="14"/>
  <c r="B85" i="17"/>
  <c r="C40" i="15"/>
  <c r="F44" i="1"/>
  <c r="E46" i="1"/>
  <c r="E61" i="1" s="1"/>
  <c r="E44" i="1"/>
  <c r="F46" i="1"/>
  <c r="F61" i="1" s="1"/>
  <c r="F38" i="1"/>
  <c r="E38" i="1"/>
  <c r="G44" i="1"/>
  <c r="D39" i="1"/>
  <c r="D35" i="1"/>
  <c r="C39" i="15" s="1"/>
  <c r="E39" i="1"/>
  <c r="G44" i="14"/>
  <c r="G38" i="1"/>
  <c r="G46" i="1"/>
  <c r="G61" i="1" s="1"/>
  <c r="D38" i="1"/>
  <c r="E61" i="17"/>
  <c r="G61" i="17"/>
  <c r="F61" i="17"/>
  <c r="H75" i="17"/>
  <c r="D46" i="17"/>
  <c r="F61" i="16"/>
  <c r="H75" i="16"/>
  <c r="D61" i="16"/>
  <c r="H46" i="16"/>
  <c r="E61" i="16"/>
  <c r="G61" i="16"/>
  <c r="D38" i="14"/>
  <c r="D46" i="14"/>
  <c r="D61" i="14" s="1"/>
  <c r="G46" i="14"/>
  <c r="G61" i="14" s="1"/>
  <c r="D29" i="14"/>
  <c r="E38" i="14"/>
  <c r="E46" i="14"/>
  <c r="E61" i="14" s="1"/>
  <c r="F29" i="14"/>
  <c r="F46" i="14"/>
  <c r="F61" i="14" s="1"/>
  <c r="G38" i="14"/>
  <c r="D35" i="14"/>
  <c r="D39" i="14"/>
  <c r="D44" i="14"/>
  <c r="E29" i="14"/>
  <c r="E35" i="14"/>
  <c r="E39" i="14"/>
  <c r="E44" i="14"/>
  <c r="F38" i="14"/>
  <c r="F35" i="14"/>
  <c r="F39" i="14"/>
  <c r="F44" i="14"/>
  <c r="F12" i="11"/>
  <c r="E12" i="11"/>
  <c r="D12" i="11"/>
  <c r="C12" i="11"/>
  <c r="F11" i="11"/>
  <c r="E11" i="11"/>
  <c r="D11" i="11"/>
  <c r="C11" i="11"/>
  <c r="F10" i="11"/>
  <c r="E10" i="11"/>
  <c r="D10" i="11"/>
  <c r="C10" i="11"/>
  <c r="D39" i="15" l="1"/>
  <c r="D41" i="15" s="1"/>
  <c r="C41" i="15"/>
  <c r="H61" i="1"/>
  <c r="C66" i="15" s="1"/>
  <c r="H61" i="14"/>
  <c r="D66" i="15" s="1"/>
  <c r="E66" i="15" s="1"/>
  <c r="H46" i="1"/>
  <c r="E88" i="17"/>
  <c r="G88" i="17"/>
  <c r="D61" i="17"/>
  <c r="H46" i="17"/>
  <c r="F88" i="17"/>
  <c r="E88" i="16"/>
  <c r="G88" i="16"/>
  <c r="H61" i="16"/>
  <c r="D78" i="15" s="1"/>
  <c r="D88" i="16"/>
  <c r="F88" i="16"/>
  <c r="H46" i="14"/>
  <c r="F11" i="6"/>
  <c r="E11" i="6"/>
  <c r="D11" i="6"/>
  <c r="F10" i="6"/>
  <c r="E10" i="6"/>
  <c r="D10" i="6"/>
  <c r="C11" i="6"/>
  <c r="C10" i="6"/>
  <c r="H61" i="17" l="1"/>
  <c r="C78" i="15" s="1"/>
  <c r="E78" i="15" s="1"/>
  <c r="D88" i="17"/>
  <c r="H88" i="16"/>
  <c r="D13" i="6"/>
  <c r="E32" i="14" s="1"/>
  <c r="E13" i="6"/>
  <c r="F32" i="14" s="1"/>
  <c r="F13" i="6"/>
  <c r="G32" i="14" s="1"/>
  <c r="C13" i="6"/>
  <c r="D32" i="14" s="1"/>
  <c r="H88" i="17" l="1"/>
  <c r="G31" i="14"/>
  <c r="G47" i="14" s="1"/>
  <c r="G48" i="14"/>
  <c r="G67" i="14" s="1"/>
  <c r="F31" i="14"/>
  <c r="F47" i="14" s="1"/>
  <c r="F48" i="14"/>
  <c r="F67" i="14" s="1"/>
  <c r="E48" i="14"/>
  <c r="E67" i="14" s="1"/>
  <c r="E31" i="14"/>
  <c r="E47" i="14" s="1"/>
  <c r="D31" i="14"/>
  <c r="D47" i="14" s="1"/>
  <c r="D48" i="14"/>
  <c r="D32" i="1"/>
  <c r="G32" i="1"/>
  <c r="F32" i="1"/>
  <c r="E32" i="1"/>
  <c r="G36" i="14"/>
  <c r="F36" i="14"/>
  <c r="E36" i="14"/>
  <c r="D36" i="14"/>
  <c r="B85" i="14" s="1"/>
  <c r="G66" i="14" l="1"/>
  <c r="G40" i="14" s="1"/>
  <c r="G108" i="14" s="1"/>
  <c r="G50" i="14"/>
  <c r="F66" i="14"/>
  <c r="F40" i="14" s="1"/>
  <c r="F108" i="14" s="1"/>
  <c r="F50" i="14"/>
  <c r="E50" i="14"/>
  <c r="E66" i="14"/>
  <c r="E40" i="14" s="1"/>
  <c r="E108" i="14" s="1"/>
  <c r="D67" i="14"/>
  <c r="H67" i="14" s="1"/>
  <c r="D72" i="15" s="1"/>
  <c r="H48" i="14"/>
  <c r="D66" i="14"/>
  <c r="D50" i="14"/>
  <c r="H47" i="14"/>
  <c r="G36" i="1"/>
  <c r="E31" i="1"/>
  <c r="E47" i="1" s="1"/>
  <c r="E48" i="1"/>
  <c r="E67" i="1" s="1"/>
  <c r="D36" i="1"/>
  <c r="B85" i="1" s="1"/>
  <c r="G31" i="1"/>
  <c r="G47" i="1" s="1"/>
  <c r="G48" i="1"/>
  <c r="G67" i="1" s="1"/>
  <c r="F31" i="1"/>
  <c r="F47" i="1" s="1"/>
  <c r="F48" i="1"/>
  <c r="F67" i="1" s="1"/>
  <c r="E36" i="1"/>
  <c r="D48" i="1"/>
  <c r="D31" i="1"/>
  <c r="D47" i="1" s="1"/>
  <c r="F36" i="1"/>
  <c r="D73" i="14"/>
  <c r="G51" i="14" l="1"/>
  <c r="G62" i="14" s="1"/>
  <c r="G63" i="14" s="1"/>
  <c r="F51" i="14"/>
  <c r="F62" i="14" s="1"/>
  <c r="F63" i="14" s="1"/>
  <c r="E51" i="14"/>
  <c r="E62" i="14" s="1"/>
  <c r="E63" i="14" s="1"/>
  <c r="D51" i="14"/>
  <c r="D40" i="14"/>
  <c r="D108" i="14" s="1"/>
  <c r="D88" i="14"/>
  <c r="H50" i="14"/>
  <c r="H66" i="14"/>
  <c r="D71" i="15" s="1"/>
  <c r="G50" i="1"/>
  <c r="G66" i="1"/>
  <c r="G40" i="1" s="1"/>
  <c r="G108" i="1" s="1"/>
  <c r="D67" i="1"/>
  <c r="H67" i="1" s="1"/>
  <c r="C72" i="15" s="1"/>
  <c r="E72" i="15" s="1"/>
  <c r="H48" i="1"/>
  <c r="E66" i="1"/>
  <c r="E40" i="1" s="1"/>
  <c r="E108" i="1" s="1"/>
  <c r="E50" i="1"/>
  <c r="H47" i="1"/>
  <c r="D66" i="1"/>
  <c r="D50" i="1"/>
  <c r="D73" i="1"/>
  <c r="F66" i="1"/>
  <c r="F40" i="1" s="1"/>
  <c r="F108" i="1" s="1"/>
  <c r="F50" i="1"/>
  <c r="F73" i="14"/>
  <c r="F88" i="14" s="1"/>
  <c r="G73" i="14"/>
  <c r="G88" i="14" s="1"/>
  <c r="E73" i="14"/>
  <c r="E88" i="14" s="1"/>
  <c r="F51" i="1" l="1"/>
  <c r="F62" i="1" s="1"/>
  <c r="F63" i="1" s="1"/>
  <c r="G51" i="1"/>
  <c r="G62" i="1" s="1"/>
  <c r="G63" i="1" s="1"/>
  <c r="F68" i="14"/>
  <c r="F69" i="14" s="1"/>
  <c r="F102" i="14" s="1"/>
  <c r="G68" i="14"/>
  <c r="G69" i="14" s="1"/>
  <c r="G103" i="14" s="1"/>
  <c r="H51" i="14"/>
  <c r="D62" i="14"/>
  <c r="D68" i="14"/>
  <c r="E68" i="14"/>
  <c r="E69" i="14" s="1"/>
  <c r="E102" i="14" s="1"/>
  <c r="E103" i="14" s="1"/>
  <c r="E51" i="1"/>
  <c r="E62" i="1" s="1"/>
  <c r="E63" i="1" s="1"/>
  <c r="D51" i="1"/>
  <c r="D40" i="1"/>
  <c r="D108" i="1" s="1"/>
  <c r="H73" i="14"/>
  <c r="H88" i="14" s="1"/>
  <c r="F103" i="14"/>
  <c r="H50" i="1"/>
  <c r="E73" i="1"/>
  <c r="G73" i="1"/>
  <c r="D88" i="1"/>
  <c r="F73" i="1"/>
  <c r="H66" i="1"/>
  <c r="C71" i="15" s="1"/>
  <c r="E71" i="15" s="1"/>
  <c r="G102" i="14" l="1"/>
  <c r="F106" i="14"/>
  <c r="G106" i="14"/>
  <c r="G68" i="1"/>
  <c r="G69" i="1" s="1"/>
  <c r="F68" i="1"/>
  <c r="F69" i="1" s="1"/>
  <c r="F102" i="1" s="1"/>
  <c r="H68" i="14"/>
  <c r="D73" i="15" s="1"/>
  <c r="D69" i="14"/>
  <c r="H62" i="14"/>
  <c r="D63" i="14"/>
  <c r="E68" i="1"/>
  <c r="E69" i="1" s="1"/>
  <c r="E102" i="1" s="1"/>
  <c r="E103" i="1" s="1"/>
  <c r="D62" i="1"/>
  <c r="H51" i="1"/>
  <c r="D68" i="1"/>
  <c r="G88" i="1"/>
  <c r="E88" i="1"/>
  <c r="F88" i="1"/>
  <c r="H73" i="1"/>
  <c r="F103" i="1" l="1"/>
  <c r="F106" i="1"/>
  <c r="G102" i="1"/>
  <c r="G103" i="1" s="1"/>
  <c r="G106" i="1"/>
  <c r="H63" i="14"/>
  <c r="D68" i="15" s="1"/>
  <c r="D67" i="15"/>
  <c r="D102" i="14"/>
  <c r="D103" i="14" s="1"/>
  <c r="H40" i="14"/>
  <c r="H108" i="14" s="1"/>
  <c r="B110" i="14" s="1"/>
  <c r="H69" i="14"/>
  <c r="D74" i="15" s="1"/>
  <c r="D52" i="15" s="1"/>
  <c r="D59" i="15" s="1"/>
  <c r="D69" i="1"/>
  <c r="H68" i="1"/>
  <c r="C73" i="15" s="1"/>
  <c r="E73" i="15" s="1"/>
  <c r="H62" i="1"/>
  <c r="D63" i="1"/>
  <c r="H88" i="1"/>
  <c r="H63" i="1" l="1"/>
  <c r="C68" i="15" s="1"/>
  <c r="E68" i="15" s="1"/>
  <c r="C67" i="15"/>
  <c r="E67" i="15" s="1"/>
  <c r="H102" i="14"/>
  <c r="H103" i="14" s="1"/>
  <c r="H40" i="1"/>
  <c r="H108" i="1" s="1"/>
  <c r="B110" i="1" s="1"/>
  <c r="H69" i="1"/>
  <c r="C74" i="15" s="1"/>
  <c r="D102" i="1"/>
  <c r="D103" i="1" s="1"/>
  <c r="E74" i="15" l="1"/>
  <c r="C52" i="15"/>
  <c r="H102" i="1"/>
  <c r="H103" i="1" s="1"/>
  <c r="D13" i="11"/>
  <c r="F13" i="11"/>
  <c r="E13" i="11"/>
  <c r="C13" i="11"/>
  <c r="D33" i="14"/>
  <c r="E52" i="15" l="1"/>
  <c r="C59" i="15"/>
  <c r="D32" i="16"/>
  <c r="D32" i="17"/>
  <c r="F32" i="16"/>
  <c r="F32" i="17"/>
  <c r="G32" i="17"/>
  <c r="G32" i="16"/>
  <c r="E33" i="14"/>
  <c r="E32" i="16"/>
  <c r="E32" i="17"/>
  <c r="D33" i="1"/>
  <c r="E33" i="1"/>
  <c r="E48" i="16" l="1"/>
  <c r="E67" i="16" s="1"/>
  <c r="E94" i="16" s="1"/>
  <c r="E31" i="16"/>
  <c r="E47" i="16" s="1"/>
  <c r="G31" i="16"/>
  <c r="G47" i="16" s="1"/>
  <c r="G48" i="16"/>
  <c r="G67" i="16" s="1"/>
  <c r="G94" i="16" s="1"/>
  <c r="G31" i="17"/>
  <c r="G47" i="17" s="1"/>
  <c r="G48" i="17"/>
  <c r="G67" i="17" s="1"/>
  <c r="G94" i="17" s="1"/>
  <c r="F31" i="17"/>
  <c r="F47" i="17" s="1"/>
  <c r="F48" i="17"/>
  <c r="F67" i="17" s="1"/>
  <c r="F94" i="17" s="1"/>
  <c r="F48" i="16"/>
  <c r="F67" i="16" s="1"/>
  <c r="F94" i="16" s="1"/>
  <c r="F31" i="16"/>
  <c r="F47" i="16" s="1"/>
  <c r="D31" i="17"/>
  <c r="D47" i="17" s="1"/>
  <c r="D48" i="17"/>
  <c r="E31" i="17"/>
  <c r="E47" i="17" s="1"/>
  <c r="E48" i="17"/>
  <c r="E67" i="17" s="1"/>
  <c r="E94" i="17" s="1"/>
  <c r="D31" i="16"/>
  <c r="D47" i="16" s="1"/>
  <c r="D48" i="16"/>
  <c r="G79" i="1"/>
  <c r="G94" i="1" s="1"/>
  <c r="G79" i="14"/>
  <c r="G94" i="14" s="1"/>
  <c r="G33" i="14"/>
  <c r="F79" i="1"/>
  <c r="F94" i="1" s="1"/>
  <c r="F79" i="14"/>
  <c r="F94" i="14" s="1"/>
  <c r="F33" i="14"/>
  <c r="E79" i="1"/>
  <c r="E94" i="1" s="1"/>
  <c r="E79" i="14"/>
  <c r="E94" i="14" s="1"/>
  <c r="E74" i="14"/>
  <c r="D79" i="14"/>
  <c r="D78" i="14"/>
  <c r="H48" i="16" l="1"/>
  <c r="D67" i="16"/>
  <c r="F66" i="17"/>
  <c r="F40" i="17" s="1"/>
  <c r="F108" i="17" s="1"/>
  <c r="F50" i="17"/>
  <c r="D66" i="16"/>
  <c r="D50" i="16"/>
  <c r="H47" i="16"/>
  <c r="E66" i="17"/>
  <c r="E50" i="17"/>
  <c r="F66" i="16"/>
  <c r="F40" i="16" s="1"/>
  <c r="F108" i="16" s="1"/>
  <c r="F50" i="16"/>
  <c r="G66" i="17"/>
  <c r="G40" i="17" s="1"/>
  <c r="G108" i="17" s="1"/>
  <c r="G50" i="17"/>
  <c r="D67" i="17"/>
  <c r="H48" i="17"/>
  <c r="D66" i="17"/>
  <c r="H47" i="17"/>
  <c r="D50" i="17"/>
  <c r="G66" i="16"/>
  <c r="G40" i="16" s="1"/>
  <c r="G108" i="16" s="1"/>
  <c r="G50" i="16"/>
  <c r="E50" i="16"/>
  <c r="E66" i="16"/>
  <c r="G33" i="1"/>
  <c r="F33" i="1"/>
  <c r="G74" i="14"/>
  <c r="E78" i="1"/>
  <c r="E93" i="1" s="1"/>
  <c r="E78" i="14"/>
  <c r="E93" i="14" s="1"/>
  <c r="D93" i="14"/>
  <c r="H79" i="14"/>
  <c r="D94" i="14"/>
  <c r="H94" i="14" s="1"/>
  <c r="E89" i="14"/>
  <c r="E75" i="14"/>
  <c r="E90" i="14" s="1"/>
  <c r="D79" i="1"/>
  <c r="E74" i="1"/>
  <c r="D78" i="1"/>
  <c r="F74" i="14"/>
  <c r="G51" i="17" l="1"/>
  <c r="G62" i="17" s="1"/>
  <c r="G51" i="16"/>
  <c r="G62" i="16" s="1"/>
  <c r="F51" i="17"/>
  <c r="F62" i="17" s="1"/>
  <c r="F51" i="16"/>
  <c r="F62" i="16" s="1"/>
  <c r="H50" i="16"/>
  <c r="H66" i="16"/>
  <c r="D83" i="15" s="1"/>
  <c r="E93" i="16"/>
  <c r="E96" i="16" s="1"/>
  <c r="E40" i="16"/>
  <c r="E108" i="16" s="1"/>
  <c r="H66" i="17"/>
  <c r="C83" i="15" s="1"/>
  <c r="D93" i="17"/>
  <c r="D40" i="17"/>
  <c r="D108" i="17" s="1"/>
  <c r="H67" i="17"/>
  <c r="C84" i="15" s="1"/>
  <c r="D94" i="17"/>
  <c r="H94" i="17" s="1"/>
  <c r="E93" i="17"/>
  <c r="E96" i="17" s="1"/>
  <c r="E40" i="17"/>
  <c r="E108" i="17" s="1"/>
  <c r="D51" i="16"/>
  <c r="D68" i="16" s="1"/>
  <c r="E51" i="16"/>
  <c r="E62" i="16" s="1"/>
  <c r="D93" i="16"/>
  <c r="D40" i="16"/>
  <c r="D108" i="16" s="1"/>
  <c r="G93" i="17"/>
  <c r="G96" i="17" s="1"/>
  <c r="G93" i="16"/>
  <c r="G96" i="16" s="1"/>
  <c r="F93" i="17"/>
  <c r="F96" i="17" s="1"/>
  <c r="D51" i="17"/>
  <c r="D68" i="17" s="1"/>
  <c r="D69" i="17" s="1"/>
  <c r="F93" i="16"/>
  <c r="F96" i="16" s="1"/>
  <c r="H67" i="16"/>
  <c r="D84" i="15" s="1"/>
  <c r="D94" i="16"/>
  <c r="H94" i="16" s="1"/>
  <c r="H50" i="17"/>
  <c r="E51" i="17"/>
  <c r="E62" i="17" s="1"/>
  <c r="G78" i="1"/>
  <c r="G78" i="14"/>
  <c r="G93" i="14" s="1"/>
  <c r="F78" i="1"/>
  <c r="F93" i="1" s="1"/>
  <c r="F78" i="14"/>
  <c r="E41" i="1"/>
  <c r="E109" i="1" s="1"/>
  <c r="E41" i="14"/>
  <c r="E109" i="14" s="1"/>
  <c r="D41" i="1"/>
  <c r="D109" i="1" s="1"/>
  <c r="D41" i="14"/>
  <c r="D109" i="14" s="1"/>
  <c r="G89" i="14"/>
  <c r="G75" i="14"/>
  <c r="G90" i="14" s="1"/>
  <c r="D80" i="1"/>
  <c r="D95" i="1" s="1"/>
  <c r="D80" i="14"/>
  <c r="F75" i="14"/>
  <c r="F90" i="14" s="1"/>
  <c r="F89" i="14"/>
  <c r="E80" i="1"/>
  <c r="E80" i="14"/>
  <c r="E89" i="1"/>
  <c r="E75" i="1"/>
  <c r="E90" i="1" s="1"/>
  <c r="G93" i="1"/>
  <c r="G74" i="1"/>
  <c r="D94" i="1"/>
  <c r="H94" i="1" s="1"/>
  <c r="H79" i="1"/>
  <c r="F74" i="1"/>
  <c r="H78" i="1"/>
  <c r="D93" i="1"/>
  <c r="D74" i="14"/>
  <c r="F68" i="16" l="1"/>
  <c r="F95" i="16" s="1"/>
  <c r="F89" i="17"/>
  <c r="F63" i="17"/>
  <c r="F90" i="17" s="1"/>
  <c r="F68" i="17"/>
  <c r="G89" i="16"/>
  <c r="G63" i="16"/>
  <c r="G90" i="16" s="1"/>
  <c r="G68" i="16"/>
  <c r="G89" i="17"/>
  <c r="G63" i="17"/>
  <c r="G90" i="17" s="1"/>
  <c r="G68" i="17"/>
  <c r="F89" i="16"/>
  <c r="F63" i="16"/>
  <c r="F90" i="16" s="1"/>
  <c r="E68" i="17"/>
  <c r="E95" i="17" s="1"/>
  <c r="E84" i="15"/>
  <c r="E83" i="15"/>
  <c r="D95" i="16"/>
  <c r="H95" i="16" s="1"/>
  <c r="H51" i="17"/>
  <c r="D62" i="17"/>
  <c r="E89" i="16"/>
  <c r="E63" i="16"/>
  <c r="E90" i="16" s="1"/>
  <c r="H51" i="16"/>
  <c r="D62" i="16"/>
  <c r="D95" i="17"/>
  <c r="H95" i="17" s="1"/>
  <c r="D69" i="16"/>
  <c r="H93" i="16"/>
  <c r="H96" i="16" s="1"/>
  <c r="D96" i="16"/>
  <c r="D106" i="17"/>
  <c r="D102" i="17"/>
  <c r="D103" i="17" s="1"/>
  <c r="H93" i="17"/>
  <c r="H96" i="17" s="1"/>
  <c r="D96" i="17"/>
  <c r="E89" i="17"/>
  <c r="E63" i="17"/>
  <c r="E90" i="17" s="1"/>
  <c r="E68" i="16"/>
  <c r="D81" i="1"/>
  <c r="G41" i="1"/>
  <c r="G109" i="1" s="1"/>
  <c r="G41" i="14"/>
  <c r="G109" i="14" s="1"/>
  <c r="F93" i="14"/>
  <c r="H93" i="14" s="1"/>
  <c r="H78" i="14"/>
  <c r="F41" i="1"/>
  <c r="F109" i="1" s="1"/>
  <c r="F41" i="14"/>
  <c r="F109" i="14" s="1"/>
  <c r="D75" i="14"/>
  <c r="D90" i="14" s="1"/>
  <c r="D89" i="14"/>
  <c r="E95" i="1"/>
  <c r="E96" i="1" s="1"/>
  <c r="E81" i="1"/>
  <c r="D105" i="1"/>
  <c r="D106" i="1" s="1"/>
  <c r="D105" i="14"/>
  <c r="D106" i="14" s="1"/>
  <c r="F80" i="1"/>
  <c r="F95" i="1" s="1"/>
  <c r="F96" i="1" s="1"/>
  <c r="F80" i="14"/>
  <c r="D81" i="14"/>
  <c r="D95" i="14"/>
  <c r="D96" i="14" s="1"/>
  <c r="H74" i="14"/>
  <c r="G80" i="1"/>
  <c r="G80" i="14"/>
  <c r="E81" i="14"/>
  <c r="E95" i="14"/>
  <c r="G89" i="1"/>
  <c r="G75" i="1"/>
  <c r="G90" i="1" s="1"/>
  <c r="D96" i="1"/>
  <c r="H93" i="1"/>
  <c r="D74" i="1"/>
  <c r="F89" i="1"/>
  <c r="F75" i="1"/>
  <c r="F90" i="1" s="1"/>
  <c r="F69" i="16" l="1"/>
  <c r="G95" i="16"/>
  <c r="G69" i="16"/>
  <c r="F95" i="17"/>
  <c r="F69" i="17"/>
  <c r="G95" i="17"/>
  <c r="G69" i="17"/>
  <c r="H68" i="17"/>
  <c r="H40" i="17" s="1"/>
  <c r="H108" i="17" s="1"/>
  <c r="B110" i="17" s="1"/>
  <c r="E69" i="17"/>
  <c r="D102" i="16"/>
  <c r="D103" i="16" s="1"/>
  <c r="D106" i="16"/>
  <c r="D89" i="16"/>
  <c r="D63" i="16"/>
  <c r="D90" i="16" s="1"/>
  <c r="H62" i="16"/>
  <c r="D79" i="15" s="1"/>
  <c r="D89" i="17"/>
  <c r="D63" i="17"/>
  <c r="D90" i="17" s="1"/>
  <c r="H62" i="17"/>
  <c r="C79" i="15" s="1"/>
  <c r="E95" i="16"/>
  <c r="E69" i="16"/>
  <c r="H68" i="16"/>
  <c r="D85" i="15" s="1"/>
  <c r="E96" i="14"/>
  <c r="G81" i="14"/>
  <c r="G95" i="14"/>
  <c r="G96" i="14" s="1"/>
  <c r="F81" i="14"/>
  <c r="F95" i="14"/>
  <c r="F96" i="14" s="1"/>
  <c r="G95" i="1"/>
  <c r="G96" i="1" s="1"/>
  <c r="G81" i="1"/>
  <c r="E105" i="1"/>
  <c r="E106" i="1" s="1"/>
  <c r="E105" i="14"/>
  <c r="E106" i="14" s="1"/>
  <c r="F81" i="1"/>
  <c r="H89" i="14"/>
  <c r="H75" i="14"/>
  <c r="H90" i="14" s="1"/>
  <c r="H80" i="14"/>
  <c r="H81" i="14" s="1"/>
  <c r="F105" i="1"/>
  <c r="F105" i="14"/>
  <c r="H80" i="1"/>
  <c r="H81" i="1" s="1"/>
  <c r="H74" i="1"/>
  <c r="D89" i="1"/>
  <c r="D75" i="1"/>
  <c r="D90" i="1" s="1"/>
  <c r="H41" i="14"/>
  <c r="H109" i="14" s="1"/>
  <c r="F102" i="16" l="1"/>
  <c r="F106" i="16"/>
  <c r="F103" i="16"/>
  <c r="G106" i="17"/>
  <c r="G102" i="17"/>
  <c r="G103" i="17" s="1"/>
  <c r="C85" i="15"/>
  <c r="E85" i="15" s="1"/>
  <c r="G102" i="16"/>
  <c r="G103" i="16"/>
  <c r="G106" i="16"/>
  <c r="H69" i="17"/>
  <c r="C86" i="15" s="1"/>
  <c r="C53" i="15" s="1"/>
  <c r="C54" i="15" s="1"/>
  <c r="B57" i="15" s="1"/>
  <c r="F102" i="17"/>
  <c r="F103" i="17" s="1"/>
  <c r="F106" i="17"/>
  <c r="E79" i="15"/>
  <c r="E102" i="17"/>
  <c r="E103" i="17" s="1"/>
  <c r="E106" i="17"/>
  <c r="H63" i="16"/>
  <c r="H89" i="16"/>
  <c r="H89" i="17"/>
  <c r="H63" i="17"/>
  <c r="H40" i="16"/>
  <c r="H108" i="16" s="1"/>
  <c r="B110" i="16" s="1"/>
  <c r="H69" i="16"/>
  <c r="D86" i="15" s="1"/>
  <c r="D53" i="15" s="1"/>
  <c r="E102" i="16"/>
  <c r="E103" i="16" s="1"/>
  <c r="E106" i="16"/>
  <c r="H95" i="14"/>
  <c r="H96" i="14" s="1"/>
  <c r="H105" i="1"/>
  <c r="H106" i="1" s="1"/>
  <c r="H105" i="14"/>
  <c r="H106" i="14" s="1"/>
  <c r="G105" i="1"/>
  <c r="G105" i="14"/>
  <c r="H95" i="1"/>
  <c r="H96" i="1" s="1"/>
  <c r="H41" i="1"/>
  <c r="H109" i="1" s="1"/>
  <c r="H89" i="1"/>
  <c r="H75" i="1"/>
  <c r="H90" i="1" s="1"/>
  <c r="C60" i="15" l="1"/>
  <c r="H106" i="17"/>
  <c r="H102" i="17"/>
  <c r="H103" i="17" s="1"/>
  <c r="B56" i="15"/>
  <c r="E53" i="15"/>
  <c r="D60" i="15"/>
  <c r="D54" i="15"/>
  <c r="E86" i="15"/>
  <c r="H90" i="17"/>
  <c r="C80" i="15"/>
  <c r="H90" i="16"/>
  <c r="D80" i="15"/>
  <c r="H102" i="16"/>
  <c r="H103" i="16" s="1"/>
  <c r="H106" i="16"/>
  <c r="B63" i="15" l="1"/>
  <c r="B62" i="15"/>
  <c r="E80" i="15"/>
</calcChain>
</file>

<file path=xl/sharedStrings.xml><?xml version="1.0" encoding="utf-8"?>
<sst xmlns="http://schemas.openxmlformats.org/spreadsheetml/2006/main" count="470" uniqueCount="132">
  <si>
    <t>Toetsingsinkomen (gezamenlijk) tot en met</t>
  </si>
  <si>
    <t>Percentage kinderopvangtoeslag 1e kind</t>
  </si>
  <si>
    <t>Percentage kinderopvangtoeslag 2e en volgend kind</t>
  </si>
  <si>
    <t>Kind 1</t>
  </si>
  <si>
    <t>Kind 2</t>
  </si>
  <si>
    <t>Kind 3</t>
  </si>
  <si>
    <t>Kind 4</t>
  </si>
  <si>
    <t>Totaal</t>
  </si>
  <si>
    <t>Basisinformatie</t>
  </si>
  <si>
    <t>Maandelijkse factuur kinderopvang</t>
  </si>
  <si>
    <t>Niet in aanmerking komende kinderopvanguren / boven maximum</t>
  </si>
  <si>
    <t>Basis uren niet boven maximum</t>
  </si>
  <si>
    <t>Vergoeding kinderopvangtoeslag</t>
  </si>
  <si>
    <t>Totaal kosten factuur kinderopvang</t>
  </si>
  <si>
    <t>Toetsingsinkomen(gezamenlijk)vanaf</t>
  </si>
  <si>
    <t>-----&gt; selecteer</t>
  </si>
  <si>
    <t>Opvangsoort</t>
  </si>
  <si>
    <t>-----&gt; vul in</t>
  </si>
  <si>
    <t>&lt;---- vul in</t>
  </si>
  <si>
    <t>Let op Kind 1 = het kind met hoogste aantal kinderopvang uren</t>
  </si>
  <si>
    <t>Op zoek naar informatie over de kinderopvang of kinderopvangtoeslag :</t>
  </si>
  <si>
    <t>Op zoek naar een locatie kinderopvang</t>
  </si>
  <si>
    <t>KDV 0-4</t>
  </si>
  <si>
    <t>BSO 4-13</t>
  </si>
  <si>
    <t>Niet voor KOT in aanmerking komend (uurtarief)</t>
  </si>
  <si>
    <t>Niet voor KOT in aanmerking komend (boven maximum)</t>
  </si>
  <si>
    <t>In aanmerking komend voor berekening kinderopvangtoeslag</t>
  </si>
  <si>
    <t>Indicatie kinderopvangtoeslag per maand</t>
  </si>
  <si>
    <t>Volg ons ook op Facebook</t>
  </si>
  <si>
    <t>hanteren tarief</t>
  </si>
  <si>
    <t>Gastouder 0-13</t>
  </si>
  <si>
    <t>Volg ons ook op Instagram</t>
  </si>
  <si>
    <t>https://www.instagram.com/kinderopvangwijzer/</t>
  </si>
  <si>
    <t>https://www.kinderopvang-wijzer.nl/info-categorie/kinderopvangtoeslag/</t>
  </si>
  <si>
    <t>https://www.kinderopvang-wijzer.nl/</t>
  </si>
  <si>
    <t>https://www.facebook.com/kinderopvangwijzer</t>
  </si>
  <si>
    <t>Te hanteren uurtarief</t>
  </si>
  <si>
    <t>Niet in aanmerking komend (boven maximum uurtarief)</t>
  </si>
  <si>
    <t>Niet in aanmerking komend (boven maximum uuraantal)</t>
  </si>
  <si>
    <t>Eigen bijdrage (minimaal gedeelte te betalen)</t>
  </si>
  <si>
    <t>Totaal eigen bijdrage (de maandelijke netto kosten)</t>
  </si>
  <si>
    <t>Opbouw totaal eigen bijdrage (de maandelijkse netto kosten)</t>
  </si>
  <si>
    <t>Aan deze berekening kunnen geen rechten worden ontleend, het betreft een indicatie. Wijzigingen voorbehouden</t>
  </si>
  <si>
    <t>https://www.kinderopvanggratis.nl/</t>
  </si>
  <si>
    <t>Informatie over (bijna) gratis kinderopvang</t>
  </si>
  <si>
    <t xml:space="preserve">  </t>
  </si>
  <si>
    <t>Berekening netto kosten per maand in 2024</t>
  </si>
  <si>
    <t>Velden die je moet invullen</t>
  </si>
  <si>
    <t>Dit model gaat ervan uit dat u recht heeft op KOT en voldoet aan de voorwaarden van de Belastingdienst</t>
  </si>
  <si>
    <t xml:space="preserve">Welk gedeelte van kosten kinderopvang betaal jij en welk deel wordt gefinancierd door de Rijksoverheid. </t>
  </si>
  <si>
    <t>Let op : het betreft hier een rekenkundig verschil. Dit model houdt geen rekening met verschil in pakketten en de voorwaarden. Denk daarbij aan in- of exclusief eten, het aantal sluitingsdagen en andere pakketvoorwaarden.</t>
  </si>
  <si>
    <t>Maximum uurtarief belastingdienst 2024</t>
  </si>
  <si>
    <t>Vergoeding 2024 % volgens tabel kinderopvangtoeslag</t>
  </si>
  <si>
    <t>Fiscaal jaarinkomen huishouden 2024</t>
  </si>
  <si>
    <t>Het fiscaal jaarinkomen van het huishouden 2024</t>
  </si>
  <si>
    <t>Verschil % uurtarief tussen de 2 jaren</t>
  </si>
  <si>
    <t>Percentage gedeelte boven uurtarief 2024</t>
  </si>
  <si>
    <t>Jouw aandeel in bruto kosten kinderopvang 2024</t>
  </si>
  <si>
    <t>Bijdrage kinderopvangtoeslag in 2024</t>
  </si>
  <si>
    <t>Aantal uur per maand in 2024</t>
  </si>
  <si>
    <t>Totaal eigen bijdrage (de maandelijke netto kosten) 2024</t>
  </si>
  <si>
    <t>Gegevens 2024</t>
  </si>
  <si>
    <t>Gegevens 2025</t>
  </si>
  <si>
    <t>Fiscaal jaarinkomen huishouden 2025</t>
  </si>
  <si>
    <t>Het fiscaal jaarinkomen van het huishouden 2025</t>
  </si>
  <si>
    <t>Aantal uur per maand in 2025</t>
  </si>
  <si>
    <t>Maximum uurtarief belastingdienst 2025</t>
  </si>
  <si>
    <t>Vergoeding 2025 % volgens tabel kinderopvangtoeslag</t>
  </si>
  <si>
    <t>Percentage gedeelte boven uurtarief 2025</t>
  </si>
  <si>
    <t>Berekening netto kosten per maand in 2025</t>
  </si>
  <si>
    <t>Totaal eigen bijdrage (de maandelijke netto kosten) 2025</t>
  </si>
  <si>
    <t>Jouw aandeel in bruto kosten kinderopvang 2025</t>
  </si>
  <si>
    <t>Bijdrage kinderopvangtoeslag in 2025</t>
  </si>
  <si>
    <t>Aandeel in netto kosten door hoger uurtarief 2025 bij Organisatie 1</t>
  </si>
  <si>
    <t>Aandeel in netto kosten door hoger uurtarief 2025 bij Organisatie 2</t>
  </si>
  <si>
    <t>Vergelijk netto kinderopvangkosten 2025 en 2024</t>
  </si>
  <si>
    <t>Onderstaand de berekeningen van de netto kosten (oftewel de eigen bijdrage) per maand voor 2025 en 2024. Je treft er ook aan hoe de eigen bijdrage is opgebouwd en welk deel het gevolg is van tarieven of uren boven het maximum uurtarief</t>
  </si>
  <si>
    <t>Onderstaand de verschillen tussen 2025 en 2024. Een -/- bedrag is dus meer kosten in 2025 dan in 2024.</t>
  </si>
  <si>
    <t>Verschil tussen 2025 en 2024</t>
  </si>
  <si>
    <t>Uurtarief kinderopvangorganisatie in 2025</t>
  </si>
  <si>
    <t>Uurtarief kinderopvangorganisatie in 2024</t>
  </si>
  <si>
    <t>Versie 1.3 d.d. 20 oktober 2024</t>
  </si>
  <si>
    <t>Uuurtarieven en tabel KOT 2025 definitief</t>
  </si>
  <si>
    <t>Met dit model is het mogelijk om een vergelijk te maken tussen de netto kosten kinderopvang over het jaar 2025 en 2024. Hiervoor heb je nodig : (taxatie) inkomen van het huishouden, het aantal maandelijkse kinderopvanguren en de gehanteerde uurtarieven voor zowel 2025 als 2024.</t>
  </si>
  <si>
    <t>Aantal uur</t>
  </si>
  <si>
    <t>Selecteer opvangvorm</t>
  </si>
  <si>
    <t>Onderstaand de berekeningen van de netto kosten (oftewel de eigen bijdrage) per maand voor 2024 en 2024. Je treft er ook aan hoe de eigen bijdrage is opgebouwd en welk deel het gevolg is van tarieven of uren boven het maximum uurtarief</t>
  </si>
  <si>
    <t>Onderstaand de verschillen tussen 2024 en 2024. Een -/- bedrag is dus meer kosten in 2024 dan in 2024.</t>
  </si>
  <si>
    <t>KSH</t>
  </si>
  <si>
    <t>Landelijk</t>
  </si>
  <si>
    <t>Verschil</t>
  </si>
  <si>
    <t>Bruto kosten kinderopvang</t>
  </si>
  <si>
    <t>Berekende kinderopvangtoeslag</t>
  </si>
  <si>
    <t>Eigen bijdrage per maand (netto kosten)</t>
  </si>
  <si>
    <t>Specificatie eigen bijdrage</t>
  </si>
  <si>
    <t>Kosten boven maximum uurtarief</t>
  </si>
  <si>
    <t>Kosten boven maximum uuraantal</t>
  </si>
  <si>
    <t>Uitkomsten</t>
  </si>
  <si>
    <t>1e kind</t>
  </si>
  <si>
    <t>2e kind e.v.</t>
  </si>
  <si>
    <t>Vergoedingspercentage kinderopvangtoeslag</t>
  </si>
  <si>
    <t xml:space="preserve">Mutatie </t>
  </si>
  <si>
    <t>Berekening maandelijkse eigen bijdrage</t>
  </si>
  <si>
    <t>Maandelijkse eigen bijdrage / netto kosten</t>
  </si>
  <si>
    <t>De eigen bijdrage in de kinderopvang is het deel van de kosten dat je zelf moet betalen, na aftrek van de vergoeding. Hieronder een overzicht van de bijdrage bij KSH en wat de ouders gemiddeld in Nederland betalen.</t>
  </si>
  <si>
    <t>Toelichting</t>
  </si>
  <si>
    <t>Het gaat hier om het fiscaal jaarinkomen van het huishouden. Is dat niet bekend kan het bruto jaarsalaris gebruikt worden.</t>
  </si>
  <si>
    <t>Jaarinkomen</t>
  </si>
  <si>
    <t>Opvangvorm</t>
  </si>
  <si>
    <t>In 2025 zijn de vergoedings % verhoogd. Dat is alleen niet het geval als het inkomen in 2025 hoger is dan € 159.224</t>
  </si>
  <si>
    <t>De "grijze" velden moeten worden aangepast naar jouw situatie, dus opgaaf jaarinkomen, opvangvorm en het aantal uur per kind</t>
  </si>
  <si>
    <t>Hieronder in model vind je de specificaties van de berekening.</t>
  </si>
  <si>
    <t>Aandeel kosten kinderopvang in % jaarinkomen</t>
  </si>
  <si>
    <t xml:space="preserve">De berekeningen in dit document dienen als indicatie. Er kunnen afrondingsverschillen voorkomen. Aan deze cijfers kunnen geen rechten worden ontleend.
</t>
  </si>
  <si>
    <t>Opmerkingen</t>
  </si>
  <si>
    <t xml:space="preserve">Het percentage van de vergoeding is afhankelijk van de hoogte van het inkomen. Elk jaar worden de inkomensgrenzen aangepast op basis van de verwachte loonstijging. Als je inkomen sterker stijgt dan deze verwachte loonstijging, kan het zijn dat je in een lagere vergoedingscategorie valt en daardoor een lager percentage kinderopvangtoeslag ontvangt.
</t>
  </si>
  <si>
    <t>Het kan ook voorkomen dat er nog een gedeelte eigen bijdrage is omdat er meer dan 230 uur opvang betaald moet worden. Dat is bij KSH niet het geval.</t>
  </si>
  <si>
    <r>
      <t xml:space="preserve">Berekende netto eigen bijdrage </t>
    </r>
    <r>
      <rPr>
        <b/>
        <sz val="12"/>
        <color theme="9" tint="-0.249977111117893"/>
        <rFont val="Calibri"/>
        <family val="2"/>
        <scheme val="minor"/>
      </rPr>
      <t>2025</t>
    </r>
  </si>
  <si>
    <r>
      <t xml:space="preserve">Jaar </t>
    </r>
    <r>
      <rPr>
        <b/>
        <sz val="12"/>
        <color theme="9" tint="-0.249977111117893"/>
        <rFont val="Calibri"/>
        <family val="2"/>
        <scheme val="minor"/>
      </rPr>
      <t>2025</t>
    </r>
  </si>
  <si>
    <r>
      <t xml:space="preserve">Netto kosten in % van jaarinkomen in </t>
    </r>
    <r>
      <rPr>
        <b/>
        <sz val="12"/>
        <color theme="9" tint="-0.249977111117893"/>
        <rFont val="Calibri"/>
        <family val="2"/>
        <scheme val="minor"/>
      </rPr>
      <t>2025</t>
    </r>
  </si>
  <si>
    <r>
      <t xml:space="preserve">Specificatie netto kosten per maand in </t>
    </r>
    <r>
      <rPr>
        <b/>
        <sz val="12"/>
        <color theme="9" tint="-0.249977111117893"/>
        <rFont val="Calibri"/>
        <family val="2"/>
        <scheme val="minor"/>
      </rPr>
      <t>2025</t>
    </r>
  </si>
  <si>
    <r>
      <t>Jaar</t>
    </r>
    <r>
      <rPr>
        <sz val="12"/>
        <color theme="5" tint="-0.249977111117893"/>
        <rFont val="Calibri"/>
        <family val="2"/>
        <scheme val="minor"/>
      </rPr>
      <t xml:space="preserve"> </t>
    </r>
    <r>
      <rPr>
        <b/>
        <sz val="12"/>
        <color theme="5" tint="-0.249977111117893"/>
        <rFont val="Calibri"/>
        <family val="2"/>
        <scheme val="minor"/>
      </rPr>
      <t>2024</t>
    </r>
  </si>
  <si>
    <r>
      <t xml:space="preserve">Berekende netto eigen bijdrage </t>
    </r>
    <r>
      <rPr>
        <b/>
        <sz val="12"/>
        <color theme="5" tint="-0.249977111117893"/>
        <rFont val="Calibri"/>
        <family val="2"/>
        <scheme val="minor"/>
      </rPr>
      <t>2024</t>
    </r>
  </si>
  <si>
    <r>
      <t xml:space="preserve">Netto kosten in % van jaarinkomen in </t>
    </r>
    <r>
      <rPr>
        <b/>
        <sz val="12"/>
        <color theme="5" tint="-0.249977111117893"/>
        <rFont val="Calibri"/>
        <family val="2"/>
        <scheme val="minor"/>
      </rPr>
      <t>2024</t>
    </r>
  </si>
  <si>
    <r>
      <t xml:space="preserve">Specificatie netto kosten per maand in </t>
    </r>
    <r>
      <rPr>
        <b/>
        <sz val="12"/>
        <color theme="5" tint="-0.249977111117893"/>
        <rFont val="Calibri"/>
        <family val="2"/>
        <scheme val="minor"/>
      </rPr>
      <t>2024</t>
    </r>
  </si>
  <si>
    <r>
      <rPr>
        <b/>
        <sz val="12"/>
        <color theme="5" tint="-0.249977111117893"/>
        <rFont val="Calibri"/>
        <family val="2"/>
        <scheme val="minor"/>
      </rPr>
      <t>2024</t>
    </r>
    <r>
      <rPr>
        <sz val="12"/>
        <color theme="1"/>
        <rFont val="Calibri"/>
        <family val="2"/>
        <scheme val="minor"/>
      </rPr>
      <t xml:space="preserve"> : jaarinkomen huishouden </t>
    </r>
  </si>
  <si>
    <r>
      <rPr>
        <b/>
        <sz val="12"/>
        <color theme="9" tint="-0.249977111117893"/>
        <rFont val="Calibri"/>
        <family val="2"/>
        <scheme val="minor"/>
      </rPr>
      <t>2025</t>
    </r>
    <r>
      <rPr>
        <sz val="12"/>
        <color theme="1"/>
        <rFont val="Calibri"/>
        <family val="2"/>
        <scheme val="minor"/>
      </rPr>
      <t xml:space="preserve"> : jaarinkomen huishouden </t>
    </r>
  </si>
  <si>
    <r>
      <t xml:space="preserve">Het jaarinkomen in </t>
    </r>
    <r>
      <rPr>
        <b/>
        <sz val="12"/>
        <color theme="9" tint="-0.249977111117893"/>
        <rFont val="Calibri"/>
        <family val="2"/>
        <scheme val="minor"/>
      </rPr>
      <t>2025</t>
    </r>
    <r>
      <rPr>
        <sz val="12"/>
        <color theme="1"/>
        <rFont val="Calibri"/>
        <family val="2"/>
        <scheme val="minor"/>
      </rPr>
      <t xml:space="preserve"> is ten opzichte van </t>
    </r>
    <r>
      <rPr>
        <b/>
        <sz val="12"/>
        <color theme="5" tint="-0.249977111117893"/>
        <rFont val="Calibri"/>
        <family val="2"/>
        <scheme val="minor"/>
      </rPr>
      <t>2024</t>
    </r>
    <r>
      <rPr>
        <sz val="12"/>
        <color theme="1"/>
        <rFont val="Calibri"/>
        <family val="2"/>
        <scheme val="minor"/>
      </rPr>
      <t xml:space="preserve"> gewijzigd met %</t>
    </r>
  </si>
  <si>
    <r>
      <t xml:space="preserve">Dit rekenmodel geeft inzicht in de maandelijkse netto kosten voor kinderopvang in </t>
    </r>
    <r>
      <rPr>
        <b/>
        <sz val="12"/>
        <color theme="9" tint="-0.249977111117893"/>
        <rFont val="Calibri"/>
        <family val="2"/>
        <scheme val="minor"/>
      </rPr>
      <t xml:space="preserve">2025 </t>
    </r>
    <r>
      <rPr>
        <sz val="12"/>
        <color theme="1"/>
        <rFont val="Calibri"/>
        <family val="2"/>
        <scheme val="minor"/>
      </rPr>
      <t xml:space="preserve">en maakt een vergelijking met de kosten in </t>
    </r>
    <r>
      <rPr>
        <b/>
        <sz val="12"/>
        <color theme="5" tint="-0.249977111117893"/>
        <rFont val="Calibri"/>
        <family val="2"/>
        <scheme val="minor"/>
      </rPr>
      <t>2024</t>
    </r>
    <r>
      <rPr>
        <sz val="12"/>
        <color theme="1"/>
        <rFont val="Calibri"/>
        <family val="2"/>
        <scheme val="minor"/>
      </rPr>
      <t xml:space="preserve"> en maakt ook een vergelijking met het landelijk gemiddelde. Het gemiddeld uurtarief in Nederland ligt hoger dan bij KSH. Het model gaat ervan uit dat je voldoet aan de voorwaarden van de Belastingdienst voor het verkrijgen van de kinderopvangtoeslag.</t>
    </r>
  </si>
  <si>
    <r>
      <t xml:space="preserve">In </t>
    </r>
    <r>
      <rPr>
        <b/>
        <sz val="12"/>
        <color theme="9" tint="-0.249977111117893"/>
        <rFont val="Calibri"/>
        <family val="2"/>
        <scheme val="minor"/>
      </rPr>
      <t>2025</t>
    </r>
    <r>
      <rPr>
        <sz val="12"/>
        <color theme="1"/>
        <rFont val="Calibri"/>
        <family val="2"/>
        <scheme val="minor"/>
      </rPr>
      <t xml:space="preserve"> hanteert KSH uurtarieven die onder het maximum uurtarief voor kinderopvangtoeslag liggen (met uitzondering van de flex-tarieven). Dit betekent dat ouders bij KSH geen extra deel van het uurtarief volledig uit eigen zak hoeven te betalen. De gemiddelde uurtarieven die kinderopvangorganisaties landelijk rekenen, liggen aanzienlijk hoger. Voor </t>
    </r>
    <r>
      <rPr>
        <b/>
        <sz val="12"/>
        <color theme="5" tint="-0.249977111117893"/>
        <rFont val="Calibri"/>
        <family val="2"/>
        <scheme val="minor"/>
      </rPr>
      <t>2024</t>
    </r>
    <r>
      <rPr>
        <sz val="12"/>
        <color theme="1"/>
        <rFont val="Calibri"/>
        <family val="2"/>
        <scheme val="minor"/>
      </rPr>
      <t xml:space="preserve"> zijn deze landelijke gemiddelden bekend; ze worden elk kwartaal gepubliceerd door de Rijksoverheid en de Belastingdienst. Voor onze berekeningen over </t>
    </r>
    <r>
      <rPr>
        <b/>
        <sz val="12"/>
        <color theme="9" tint="-0.249977111117893"/>
        <rFont val="Calibri"/>
        <family val="2"/>
        <scheme val="minor"/>
      </rPr>
      <t>2025</t>
    </r>
    <r>
      <rPr>
        <sz val="12"/>
        <color theme="1"/>
        <rFont val="Calibri"/>
        <family val="2"/>
        <scheme val="minor"/>
      </rPr>
      <t xml:space="preserve"> zijn we uitgegaan van deze cijfers, met een gebruikelijke stijging. Het is goed mogelijk dat de uiteindelijke tarieven zelfs nog iets hoger zullen uitvallen.
</t>
    </r>
  </si>
  <si>
    <t>Selecteer een opvangvorm (KDV of BSO) en vul het aantal maandelijkse factuururen in. Kind 1 is het kind met het hoogste aantal uren. Bij afname VE peuteropvang kunnen er verschillen zijn.</t>
  </si>
  <si>
    <r>
      <t xml:space="preserve">Daling netto kosten </t>
    </r>
    <r>
      <rPr>
        <b/>
        <sz val="12"/>
        <color theme="9" tint="-0.249977111117893"/>
        <rFont val="Calibri"/>
        <family val="2"/>
        <scheme val="minor"/>
      </rPr>
      <t>2025</t>
    </r>
    <r>
      <rPr>
        <sz val="12"/>
        <color theme="9" tint="-0.249977111117893"/>
        <rFont val="Calibri"/>
        <family val="2"/>
        <scheme val="minor"/>
      </rPr>
      <t xml:space="preserve"> </t>
    </r>
    <r>
      <rPr>
        <sz val="12"/>
        <color theme="1"/>
        <rFont val="Calibri"/>
        <family val="2"/>
        <scheme val="minor"/>
      </rPr>
      <t xml:space="preserve">tov </t>
    </r>
    <r>
      <rPr>
        <b/>
        <sz val="12"/>
        <color theme="5" tint="-0.249977111117893"/>
        <rFont val="Calibri"/>
        <family val="2"/>
        <scheme val="minor"/>
      </rPr>
      <t xml:space="preserve">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</si>
</sst>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 #,##0_ ;_ &quot;€&quot;\ * \-#,##0_ ;_ &quot;€&quot;\ * &quot;-&quot;_ ;_ @_ "/>
    <numFmt numFmtId="44" formatCode="_ &quot;€&quot;\ * #,##0.00_ ;_ &quot;€&quot;\ * \-#,##0.00_ ;_ &quot;€&quot;\ * &quot;-&quot;??_ ;_ @_ "/>
    <numFmt numFmtId="164" formatCode="_ [$€-2]\ * #,##0_ ;_ [$€-2]\ * \-#,##0_ ;_ [$€-2]\ * &quot;-&quot;_ ;_ @_ "/>
    <numFmt numFmtId="165" formatCode="0.00_ ;[Red]\-0.00\ "/>
    <numFmt numFmtId="166" formatCode="#,##0_ ;[Red]\-#,##0\ "/>
  </numFmts>
  <fonts count="28" x14ac:knownFonts="1">
    <font>
      <sz val="11"/>
      <color theme="1"/>
      <name val="Calibri"/>
      <family val="2"/>
      <scheme val="minor"/>
    </font>
    <font>
      <u/>
      <sz val="11"/>
      <color theme="10"/>
      <name val="Calibri"/>
      <family val="2"/>
      <scheme val="minor"/>
    </font>
    <font>
      <b/>
      <sz val="11"/>
      <color theme="1"/>
      <name val="Calibri"/>
      <family val="2"/>
      <scheme val="minor"/>
    </font>
    <font>
      <sz val="11"/>
      <color theme="1"/>
      <name val="Arial Narrow"/>
      <family val="2"/>
    </font>
    <font>
      <sz val="10"/>
      <color rgb="FF4D4D4D"/>
      <name val="Segoe UI"/>
      <family val="2"/>
    </font>
    <font>
      <b/>
      <sz val="14"/>
      <color theme="1"/>
      <name val="Arial"/>
      <family val="2"/>
    </font>
    <font>
      <sz val="11"/>
      <color theme="1"/>
      <name val="Arial"/>
      <family val="2"/>
    </font>
    <font>
      <b/>
      <sz val="11"/>
      <color theme="1"/>
      <name val="Arial"/>
      <family val="2"/>
    </font>
    <font>
      <b/>
      <sz val="12"/>
      <color rgb="FFFF0000"/>
      <name val="Arial"/>
      <family val="2"/>
    </font>
    <font>
      <sz val="11"/>
      <color rgb="FFFF0000"/>
      <name val="Arial"/>
      <family val="2"/>
    </font>
    <font>
      <b/>
      <sz val="11"/>
      <color rgb="FFFF0000"/>
      <name val="Arial"/>
      <family val="2"/>
    </font>
    <font>
      <u val="singleAccounting"/>
      <sz val="11"/>
      <color theme="1"/>
      <name val="Arial"/>
      <family val="2"/>
    </font>
    <font>
      <sz val="8"/>
      <color theme="1"/>
      <name val="Arial"/>
      <family val="2"/>
    </font>
    <font>
      <sz val="9"/>
      <color theme="1"/>
      <name val="Arial"/>
      <family val="2"/>
    </font>
    <font>
      <u/>
      <sz val="9"/>
      <color theme="10"/>
      <name val="Arial"/>
      <family val="2"/>
    </font>
    <font>
      <sz val="11"/>
      <name val="Arial"/>
      <family val="2"/>
    </font>
    <font>
      <b/>
      <sz val="12"/>
      <color theme="1"/>
      <name val="Calibri"/>
      <family val="2"/>
      <scheme val="minor"/>
    </font>
    <font>
      <sz val="12"/>
      <color theme="1"/>
      <name val="Calibri"/>
      <family val="2"/>
      <scheme val="minor"/>
    </font>
    <font>
      <i/>
      <sz val="12"/>
      <color theme="1"/>
      <name val="Calibri"/>
      <family val="2"/>
      <scheme val="minor"/>
    </font>
    <font>
      <sz val="12"/>
      <color rgb="FFFF0000"/>
      <name val="Calibri"/>
      <family val="2"/>
      <scheme val="minor"/>
    </font>
    <font>
      <sz val="12"/>
      <name val="Calibri"/>
      <family val="2"/>
      <scheme val="minor"/>
    </font>
    <font>
      <b/>
      <sz val="12"/>
      <color rgb="FF00B050"/>
      <name val="Calibri"/>
      <family val="2"/>
      <scheme val="minor"/>
    </font>
    <font>
      <b/>
      <sz val="12"/>
      <color rgb="FFFF0000"/>
      <name val="Calibri"/>
      <family val="2"/>
      <scheme val="minor"/>
    </font>
    <font>
      <i/>
      <sz val="10"/>
      <name val="Calibri"/>
      <family val="2"/>
      <scheme val="minor"/>
    </font>
    <font>
      <b/>
      <sz val="12"/>
      <color theme="9" tint="-0.249977111117893"/>
      <name val="Calibri"/>
      <family val="2"/>
      <scheme val="minor"/>
    </font>
    <font>
      <sz val="12"/>
      <color theme="9" tint="-0.249977111117893"/>
      <name val="Calibri"/>
      <family val="2"/>
      <scheme val="minor"/>
    </font>
    <font>
      <sz val="12"/>
      <color theme="5" tint="-0.249977111117893"/>
      <name val="Calibri"/>
      <family val="2"/>
      <scheme val="minor"/>
    </font>
    <font>
      <b/>
      <sz val="12"/>
      <color theme="5" tint="-0.249977111117893"/>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2F4F7"/>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15">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25">
    <xf numFmtId="0" fontId="0" fillId="0" borderId="0" xfId="0"/>
    <xf numFmtId="44" fontId="0" fillId="0" borderId="0" xfId="0" applyNumberFormat="1"/>
    <xf numFmtId="2" fontId="0" fillId="0" borderId="0" xfId="0" applyNumberFormat="1"/>
    <xf numFmtId="0" fontId="0" fillId="0" borderId="0" xfId="0" applyAlignment="1">
      <alignment horizontal="right"/>
    </xf>
    <xf numFmtId="0" fontId="3" fillId="0" borderId="0" xfId="0" applyFont="1" applyProtection="1">
      <protection locked="0"/>
    </xf>
    <xf numFmtId="44" fontId="2" fillId="0" borderId="0" xfId="0" applyNumberFormat="1" applyFont="1"/>
    <xf numFmtId="0" fontId="2" fillId="0" borderId="0" xfId="0" applyFont="1"/>
    <xf numFmtId="0" fontId="4" fillId="4" borderId="0" xfId="0" applyFont="1" applyFill="1" applyAlignment="1">
      <alignment vertical="center" wrapText="1"/>
    </xf>
    <xf numFmtId="3" fontId="4" fillId="4" borderId="0" xfId="0" applyNumberFormat="1" applyFont="1" applyFill="1" applyAlignment="1">
      <alignment vertical="center" wrapText="1"/>
    </xf>
    <xf numFmtId="0" fontId="6" fillId="0" borderId="0" xfId="0" applyFont="1"/>
    <xf numFmtId="42" fontId="6" fillId="0" borderId="0" xfId="0" applyNumberFormat="1" applyFont="1"/>
    <xf numFmtId="42" fontId="6" fillId="2" borderId="0" xfId="0" applyNumberFormat="1" applyFont="1" applyFill="1" applyProtection="1">
      <protection locked="0"/>
    </xf>
    <xf numFmtId="0" fontId="8" fillId="0" borderId="0" xfId="0" applyFont="1" applyAlignment="1">
      <alignment horizontal="right"/>
    </xf>
    <xf numFmtId="0" fontId="9" fillId="0" borderId="0" xfId="0" applyFont="1" applyAlignment="1">
      <alignment horizontal="left"/>
    </xf>
    <xf numFmtId="0" fontId="6" fillId="6" borderId="0" xfId="0" applyFont="1" applyFill="1"/>
    <xf numFmtId="0" fontId="7" fillId="6" borderId="0" xfId="0" applyFont="1" applyFill="1"/>
    <xf numFmtId="42" fontId="6" fillId="6" borderId="0" xfId="0" applyNumberFormat="1" applyFont="1" applyFill="1"/>
    <xf numFmtId="44" fontId="6" fillId="6" borderId="0" xfId="0" applyNumberFormat="1" applyFont="1" applyFill="1"/>
    <xf numFmtId="0" fontId="6" fillId="6" borderId="0" xfId="0" applyFont="1" applyFill="1" applyProtection="1">
      <protection hidden="1"/>
    </xf>
    <xf numFmtId="0" fontId="7" fillId="6" borderId="0" xfId="0" applyFont="1" applyFill="1" applyProtection="1">
      <protection hidden="1"/>
    </xf>
    <xf numFmtId="44" fontId="6" fillId="6" borderId="0" xfId="0" applyNumberFormat="1" applyFont="1" applyFill="1" applyProtection="1">
      <protection hidden="1"/>
    </xf>
    <xf numFmtId="42" fontId="6" fillId="6" borderId="0" xfId="0" applyNumberFormat="1" applyFont="1" applyFill="1" applyProtection="1">
      <protection hidden="1"/>
    </xf>
    <xf numFmtId="2" fontId="6" fillId="6" borderId="0" xfId="0" applyNumberFormat="1" applyFont="1" applyFill="1" applyProtection="1">
      <protection hidden="1"/>
    </xf>
    <xf numFmtId="10" fontId="6" fillId="6" borderId="0" xfId="0" applyNumberFormat="1" applyFont="1" applyFill="1" applyProtection="1">
      <protection hidden="1"/>
    </xf>
    <xf numFmtId="42" fontId="7" fillId="6" borderId="0" xfId="0" applyNumberFormat="1" applyFont="1" applyFill="1" applyAlignment="1" applyProtection="1">
      <alignment horizontal="right"/>
      <protection hidden="1"/>
    </xf>
    <xf numFmtId="42" fontId="7" fillId="6" borderId="0" xfId="0" applyNumberFormat="1" applyFont="1" applyFill="1" applyProtection="1">
      <protection hidden="1"/>
    </xf>
    <xf numFmtId="42" fontId="11" fillId="6" borderId="0" xfId="0" applyNumberFormat="1" applyFont="1" applyFill="1" applyProtection="1">
      <protection hidden="1"/>
    </xf>
    <xf numFmtId="0" fontId="10" fillId="6" borderId="0" xfId="0" applyFont="1" applyFill="1"/>
    <xf numFmtId="0" fontId="6" fillId="6" borderId="0" xfId="0" applyFont="1" applyFill="1" applyProtection="1">
      <protection locked="0"/>
    </xf>
    <xf numFmtId="0" fontId="10" fillId="6" borderId="0" xfId="0" quotePrefix="1" applyFont="1" applyFill="1"/>
    <xf numFmtId="0" fontId="13" fillId="6" borderId="2" xfId="0" applyFont="1" applyFill="1" applyBorder="1"/>
    <xf numFmtId="0" fontId="13" fillId="6" borderId="1" xfId="0" applyFont="1" applyFill="1" applyBorder="1"/>
    <xf numFmtId="0" fontId="14" fillId="6" borderId="1" xfId="1" applyFont="1" applyFill="1" applyBorder="1" applyAlignment="1" applyProtection="1">
      <protection locked="0" hidden="1"/>
    </xf>
    <xf numFmtId="0" fontId="13" fillId="6" borderId="3" xfId="0" applyFont="1" applyFill="1" applyBorder="1"/>
    <xf numFmtId="0" fontId="13" fillId="6" borderId="7" xfId="0" applyFont="1" applyFill="1" applyBorder="1"/>
    <xf numFmtId="0" fontId="14" fillId="6" borderId="0" xfId="1" applyFont="1" applyFill="1" applyBorder="1" applyAlignment="1" applyProtection="1">
      <protection locked="0" hidden="1"/>
    </xf>
    <xf numFmtId="0" fontId="13" fillId="6" borderId="8" xfId="0" applyFont="1" applyFill="1" applyBorder="1"/>
    <xf numFmtId="0" fontId="14" fillId="6" borderId="0" xfId="1" applyFont="1" applyFill="1" applyBorder="1" applyProtection="1">
      <protection locked="0" hidden="1"/>
    </xf>
    <xf numFmtId="42" fontId="13" fillId="6" borderId="8" xfId="0" applyNumberFormat="1" applyFont="1" applyFill="1" applyBorder="1"/>
    <xf numFmtId="0" fontId="13" fillId="6" borderId="4" xfId="0" applyFont="1" applyFill="1" applyBorder="1"/>
    <xf numFmtId="0" fontId="13" fillId="6" borderId="5" xfId="0" applyFont="1" applyFill="1" applyBorder="1"/>
    <xf numFmtId="0" fontId="14" fillId="6" borderId="5" xfId="1" applyFont="1" applyFill="1" applyBorder="1" applyProtection="1">
      <protection locked="0" hidden="1"/>
    </xf>
    <xf numFmtId="42" fontId="13" fillId="6" borderId="6" xfId="0" applyNumberFormat="1" applyFont="1" applyFill="1" applyBorder="1"/>
    <xf numFmtId="0" fontId="13" fillId="6" borderId="0" xfId="0" applyFont="1" applyFill="1"/>
    <xf numFmtId="2" fontId="6" fillId="6" borderId="0" xfId="0" applyNumberFormat="1" applyFont="1" applyFill="1"/>
    <xf numFmtId="0" fontId="6" fillId="7" borderId="1" xfId="0" applyFont="1" applyFill="1" applyBorder="1" applyProtection="1">
      <protection hidden="1"/>
    </xf>
    <xf numFmtId="42" fontId="6" fillId="7" borderId="1" xfId="0" applyNumberFormat="1" applyFont="1" applyFill="1" applyBorder="1" applyProtection="1">
      <protection hidden="1"/>
    </xf>
    <xf numFmtId="42" fontId="6" fillId="7" borderId="3" xfId="0" applyNumberFormat="1" applyFont="1" applyFill="1" applyBorder="1" applyProtection="1">
      <protection hidden="1"/>
    </xf>
    <xf numFmtId="0" fontId="6" fillId="7" borderId="7" xfId="0" applyFont="1" applyFill="1" applyBorder="1" applyProtection="1">
      <protection hidden="1"/>
    </xf>
    <xf numFmtId="0" fontId="6" fillId="7" borderId="0" xfId="0" applyFont="1" applyFill="1" applyProtection="1">
      <protection hidden="1"/>
    </xf>
    <xf numFmtId="0" fontId="7" fillId="7" borderId="7" xfId="0" applyFont="1" applyFill="1" applyBorder="1" applyProtection="1">
      <protection hidden="1"/>
    </xf>
    <xf numFmtId="0" fontId="7" fillId="7" borderId="0" xfId="0" applyFont="1" applyFill="1" applyProtection="1">
      <protection hidden="1"/>
    </xf>
    <xf numFmtId="0" fontId="7" fillId="7" borderId="4" xfId="0" applyFont="1" applyFill="1" applyBorder="1" applyProtection="1">
      <protection hidden="1"/>
    </xf>
    <xf numFmtId="0" fontId="6" fillId="7" borderId="5" xfId="0" applyFont="1" applyFill="1" applyBorder="1" applyProtection="1">
      <protection hidden="1"/>
    </xf>
    <xf numFmtId="0" fontId="7" fillId="5" borderId="9" xfId="0" applyFont="1" applyFill="1" applyBorder="1" applyProtection="1">
      <protection hidden="1"/>
    </xf>
    <xf numFmtId="164" fontId="6" fillId="7" borderId="0" xfId="0" applyNumberFormat="1" applyFont="1" applyFill="1" applyProtection="1">
      <protection hidden="1"/>
    </xf>
    <xf numFmtId="164" fontId="6" fillId="7" borderId="8" xfId="0" applyNumberFormat="1" applyFont="1" applyFill="1" applyBorder="1" applyProtection="1">
      <protection hidden="1"/>
    </xf>
    <xf numFmtId="164" fontId="11" fillId="7" borderId="0" xfId="0" applyNumberFormat="1" applyFont="1" applyFill="1" applyProtection="1">
      <protection hidden="1"/>
    </xf>
    <xf numFmtId="164" fontId="11" fillId="7" borderId="8" xfId="0" applyNumberFormat="1" applyFont="1" applyFill="1" applyBorder="1" applyProtection="1">
      <protection hidden="1"/>
    </xf>
    <xf numFmtId="164" fontId="7" fillId="7" borderId="0" xfId="0" applyNumberFormat="1" applyFont="1" applyFill="1" applyProtection="1">
      <protection hidden="1"/>
    </xf>
    <xf numFmtId="164" fontId="7" fillId="7" borderId="8" xfId="0" applyNumberFormat="1" applyFont="1" applyFill="1" applyBorder="1" applyProtection="1">
      <protection hidden="1"/>
    </xf>
    <xf numFmtId="164" fontId="7" fillId="7" borderId="5" xfId="0" applyNumberFormat="1" applyFont="1" applyFill="1" applyBorder="1" applyProtection="1">
      <protection hidden="1"/>
    </xf>
    <xf numFmtId="164" fontId="7" fillId="7" borderId="6" xfId="0" applyNumberFormat="1" applyFont="1" applyFill="1" applyBorder="1" applyProtection="1">
      <protection hidden="1"/>
    </xf>
    <xf numFmtId="0" fontId="6" fillId="6" borderId="0" xfId="0" applyFont="1" applyFill="1" applyAlignment="1">
      <alignment horizontal="center" vertical="top" wrapText="1"/>
    </xf>
    <xf numFmtId="0" fontId="6" fillId="8" borderId="0" xfId="0" applyFont="1" applyFill="1"/>
    <xf numFmtId="0" fontId="6" fillId="8" borderId="0" xfId="0" applyFont="1" applyFill="1" applyProtection="1">
      <protection hidden="1"/>
    </xf>
    <xf numFmtId="42" fontId="6" fillId="8" borderId="1" xfId="0" applyNumberFormat="1" applyFont="1" applyFill="1" applyBorder="1" applyProtection="1">
      <protection hidden="1"/>
    </xf>
    <xf numFmtId="42" fontId="6" fillId="8" borderId="3" xfId="0" applyNumberFormat="1" applyFont="1" applyFill="1" applyBorder="1" applyProtection="1">
      <protection hidden="1"/>
    </xf>
    <xf numFmtId="0" fontId="6" fillId="8" borderId="7" xfId="0" applyFont="1" applyFill="1" applyBorder="1" applyProtection="1">
      <protection hidden="1"/>
    </xf>
    <xf numFmtId="42" fontId="6" fillId="8" borderId="0" xfId="0" applyNumberFormat="1" applyFont="1" applyFill="1" applyProtection="1">
      <protection hidden="1"/>
    </xf>
    <xf numFmtId="42" fontId="6" fillId="8" borderId="8" xfId="0" applyNumberFormat="1" applyFont="1" applyFill="1" applyBorder="1" applyProtection="1">
      <protection hidden="1"/>
    </xf>
    <xf numFmtId="42" fontId="11" fillId="8" borderId="0" xfId="0" applyNumberFormat="1" applyFont="1" applyFill="1" applyProtection="1">
      <protection hidden="1"/>
    </xf>
    <xf numFmtId="42" fontId="11" fillId="8" borderId="8" xfId="0" applyNumberFormat="1" applyFont="1" applyFill="1" applyBorder="1" applyProtection="1">
      <protection hidden="1"/>
    </xf>
    <xf numFmtId="0" fontId="7" fillId="8" borderId="7" xfId="0" applyFont="1" applyFill="1" applyBorder="1" applyProtection="1">
      <protection hidden="1"/>
    </xf>
    <xf numFmtId="0" fontId="7" fillId="8" borderId="0" xfId="0" applyFont="1" applyFill="1" applyProtection="1">
      <protection hidden="1"/>
    </xf>
    <xf numFmtId="42" fontId="7" fillId="8" borderId="0" xfId="0" applyNumberFormat="1" applyFont="1" applyFill="1" applyProtection="1">
      <protection hidden="1"/>
    </xf>
    <xf numFmtId="42" fontId="7" fillId="8" borderId="8" xfId="0" applyNumberFormat="1" applyFont="1" applyFill="1" applyBorder="1" applyProtection="1">
      <protection hidden="1"/>
    </xf>
    <xf numFmtId="0" fontId="7" fillId="8" borderId="4" xfId="0" applyFont="1" applyFill="1" applyBorder="1" applyProtection="1">
      <protection hidden="1"/>
    </xf>
    <xf numFmtId="0" fontId="6" fillId="8" borderId="5" xfId="0" applyFont="1" applyFill="1" applyBorder="1" applyProtection="1">
      <protection hidden="1"/>
    </xf>
    <xf numFmtId="42" fontId="7" fillId="8" borderId="5" xfId="0" applyNumberFormat="1" applyFont="1" applyFill="1" applyBorder="1" applyProtection="1">
      <protection hidden="1"/>
    </xf>
    <xf numFmtId="42" fontId="7" fillId="8" borderId="6" xfId="0" applyNumberFormat="1" applyFont="1" applyFill="1" applyBorder="1" applyProtection="1">
      <protection hidden="1"/>
    </xf>
    <xf numFmtId="10" fontId="6" fillId="8" borderId="0" xfId="0" applyNumberFormat="1" applyFont="1" applyFill="1" applyProtection="1">
      <protection hidden="1"/>
    </xf>
    <xf numFmtId="0" fontId="6" fillId="9" borderId="0" xfId="0" applyFont="1" applyFill="1"/>
    <xf numFmtId="0" fontId="6" fillId="9" borderId="0" xfId="0" applyFont="1" applyFill="1" applyProtection="1">
      <protection hidden="1"/>
    </xf>
    <xf numFmtId="42" fontId="6" fillId="9" borderId="1" xfId="0" applyNumberFormat="1" applyFont="1" applyFill="1" applyBorder="1" applyProtection="1">
      <protection hidden="1"/>
    </xf>
    <xf numFmtId="42" fontId="6" fillId="9" borderId="3" xfId="0" applyNumberFormat="1" applyFont="1" applyFill="1" applyBorder="1" applyProtection="1">
      <protection hidden="1"/>
    </xf>
    <xf numFmtId="0" fontId="6" fillId="9" borderId="7" xfId="0" applyFont="1" applyFill="1" applyBorder="1" applyProtection="1">
      <protection hidden="1"/>
    </xf>
    <xf numFmtId="42" fontId="6" fillId="9" borderId="0" xfId="0" applyNumberFormat="1" applyFont="1" applyFill="1" applyProtection="1">
      <protection hidden="1"/>
    </xf>
    <xf numFmtId="42" fontId="6" fillId="9" borderId="8" xfId="0" applyNumberFormat="1" applyFont="1" applyFill="1" applyBorder="1" applyProtection="1">
      <protection hidden="1"/>
    </xf>
    <xf numFmtId="42" fontId="11" fillId="9" borderId="0" xfId="0" applyNumberFormat="1" applyFont="1" applyFill="1" applyProtection="1">
      <protection hidden="1"/>
    </xf>
    <xf numFmtId="42" fontId="11" fillId="9" borderId="8" xfId="0" applyNumberFormat="1" applyFont="1" applyFill="1" applyBorder="1" applyProtection="1">
      <protection hidden="1"/>
    </xf>
    <xf numFmtId="0" fontId="7" fillId="9" borderId="7" xfId="0" applyFont="1" applyFill="1" applyBorder="1" applyProtection="1">
      <protection hidden="1"/>
    </xf>
    <xf numFmtId="0" fontId="7" fillId="9" borderId="0" xfId="0" applyFont="1" applyFill="1" applyProtection="1">
      <protection hidden="1"/>
    </xf>
    <xf numFmtId="42" fontId="7" fillId="9" borderId="0" xfId="0" applyNumberFormat="1" applyFont="1" applyFill="1" applyProtection="1">
      <protection hidden="1"/>
    </xf>
    <xf numFmtId="42" fontId="7" fillId="9" borderId="8" xfId="0" applyNumberFormat="1" applyFont="1" applyFill="1" applyBorder="1" applyProtection="1">
      <protection hidden="1"/>
    </xf>
    <xf numFmtId="0" fontId="7" fillId="9" borderId="4" xfId="0" applyFont="1" applyFill="1" applyBorder="1" applyProtection="1">
      <protection hidden="1"/>
    </xf>
    <xf numFmtId="0" fontId="6" fillId="9" borderId="5" xfId="0" applyFont="1" applyFill="1" applyBorder="1" applyProtection="1">
      <protection hidden="1"/>
    </xf>
    <xf numFmtId="42" fontId="7" fillId="9" borderId="5" xfId="0" applyNumberFormat="1" applyFont="1" applyFill="1" applyBorder="1" applyProtection="1">
      <protection hidden="1"/>
    </xf>
    <xf numFmtId="42" fontId="7" fillId="9" borderId="6" xfId="0" applyNumberFormat="1" applyFont="1" applyFill="1" applyBorder="1" applyProtection="1">
      <protection hidden="1"/>
    </xf>
    <xf numFmtId="10" fontId="6" fillId="9" borderId="0" xfId="0" applyNumberFormat="1" applyFont="1" applyFill="1" applyProtection="1">
      <protection hidden="1"/>
    </xf>
    <xf numFmtId="0" fontId="15" fillId="8" borderId="0" xfId="0" applyFont="1" applyFill="1" applyProtection="1">
      <protection hidden="1"/>
    </xf>
    <xf numFmtId="0" fontId="15" fillId="9" borderId="0" xfId="0" applyFont="1" applyFill="1" applyProtection="1">
      <protection hidden="1"/>
    </xf>
    <xf numFmtId="0" fontId="6" fillId="6" borderId="2" xfId="0" applyFont="1" applyFill="1" applyBorder="1" applyProtection="1">
      <protection hidden="1"/>
    </xf>
    <xf numFmtId="42" fontId="7" fillId="6" borderId="3" xfId="0" applyNumberFormat="1" applyFont="1" applyFill="1" applyBorder="1" applyAlignment="1" applyProtection="1">
      <alignment horizontal="right"/>
      <protection hidden="1"/>
    </xf>
    <xf numFmtId="0" fontId="7" fillId="6" borderId="1" xfId="0" applyFont="1" applyFill="1" applyBorder="1" applyAlignment="1" applyProtection="1">
      <alignment horizontal="right"/>
      <protection hidden="1"/>
    </xf>
    <xf numFmtId="4" fontId="7" fillId="6" borderId="1" xfId="0" applyNumberFormat="1" applyFont="1" applyFill="1" applyBorder="1" applyAlignment="1" applyProtection="1">
      <alignment horizontal="right"/>
      <protection hidden="1"/>
    </xf>
    <xf numFmtId="0" fontId="7" fillId="2" borderId="0" xfId="0" applyFont="1" applyFill="1" applyAlignment="1" applyProtection="1">
      <alignment horizontal="right"/>
      <protection locked="0"/>
    </xf>
    <xf numFmtId="2" fontId="6" fillId="2" borderId="0" xfId="0" applyNumberFormat="1" applyFont="1" applyFill="1" applyAlignment="1" applyProtection="1">
      <alignment horizontal="right"/>
      <protection locked="0"/>
    </xf>
    <xf numFmtId="44" fontId="6" fillId="2" borderId="0" xfId="0" applyNumberFormat="1" applyFont="1" applyFill="1" applyAlignment="1" applyProtection="1">
      <alignment horizontal="right"/>
      <protection locked="0"/>
    </xf>
    <xf numFmtId="0" fontId="6" fillId="6" borderId="0" xfId="0" applyFont="1" applyFill="1" applyAlignment="1">
      <alignment vertical="top" wrapText="1"/>
    </xf>
    <xf numFmtId="10" fontId="6" fillId="8" borderId="8" xfId="0" applyNumberFormat="1" applyFont="1" applyFill="1" applyBorder="1" applyProtection="1">
      <protection hidden="1"/>
    </xf>
    <xf numFmtId="0" fontId="6" fillId="9" borderId="4" xfId="0" applyFont="1" applyFill="1" applyBorder="1" applyProtection="1">
      <protection hidden="1"/>
    </xf>
    <xf numFmtId="10" fontId="6" fillId="9" borderId="5" xfId="0" applyNumberFormat="1" applyFont="1" applyFill="1" applyBorder="1" applyProtection="1">
      <protection hidden="1"/>
    </xf>
    <xf numFmtId="10" fontId="6" fillId="9" borderId="6" xfId="0" applyNumberFormat="1" applyFont="1" applyFill="1" applyBorder="1" applyProtection="1">
      <protection hidden="1"/>
    </xf>
    <xf numFmtId="0" fontId="0" fillId="0" borderId="0" xfId="0" applyAlignment="1">
      <alignment horizontal="right" wrapText="1"/>
    </xf>
    <xf numFmtId="2" fontId="0" fillId="0" borderId="0" xfId="0" applyNumberFormat="1" applyAlignment="1">
      <alignment wrapText="1"/>
    </xf>
    <xf numFmtId="0" fontId="6" fillId="8" borderId="2" xfId="0" applyFont="1" applyFill="1" applyBorder="1" applyProtection="1">
      <protection hidden="1"/>
    </xf>
    <xf numFmtId="2" fontId="6" fillId="8" borderId="1" xfId="0" applyNumberFormat="1" applyFont="1" applyFill="1" applyBorder="1" applyProtection="1">
      <protection hidden="1"/>
    </xf>
    <xf numFmtId="2" fontId="6" fillId="9" borderId="5" xfId="0" applyNumberFormat="1" applyFont="1" applyFill="1" applyBorder="1" applyProtection="1">
      <protection hidden="1"/>
    </xf>
    <xf numFmtId="2" fontId="6" fillId="9" borderId="6" xfId="0" applyNumberFormat="1" applyFont="1" applyFill="1" applyBorder="1" applyProtection="1">
      <protection hidden="1"/>
    </xf>
    <xf numFmtId="44" fontId="6" fillId="8" borderId="1" xfId="0" applyNumberFormat="1" applyFont="1" applyFill="1" applyBorder="1" applyProtection="1">
      <protection hidden="1"/>
    </xf>
    <xf numFmtId="44" fontId="6" fillId="8" borderId="3" xfId="0" applyNumberFormat="1" applyFont="1" applyFill="1" applyBorder="1" applyProtection="1">
      <protection hidden="1"/>
    </xf>
    <xf numFmtId="0" fontId="6" fillId="6" borderId="7" xfId="0" applyFont="1" applyFill="1" applyBorder="1" applyProtection="1">
      <protection hidden="1"/>
    </xf>
    <xf numFmtId="44" fontId="6" fillId="6" borderId="8" xfId="0" applyNumberFormat="1" applyFont="1" applyFill="1" applyBorder="1" applyProtection="1">
      <protection hidden="1"/>
    </xf>
    <xf numFmtId="44" fontId="6" fillId="9" borderId="5" xfId="0" applyNumberFormat="1" applyFont="1" applyFill="1" applyBorder="1" applyProtection="1">
      <protection hidden="1"/>
    </xf>
    <xf numFmtId="44" fontId="6" fillId="9" borderId="6" xfId="0" applyNumberFormat="1" applyFont="1" applyFill="1" applyBorder="1" applyProtection="1">
      <protection hidden="1"/>
    </xf>
    <xf numFmtId="0" fontId="6" fillId="8" borderId="1" xfId="0" applyFont="1" applyFill="1" applyBorder="1" applyProtection="1">
      <protection hidden="1"/>
    </xf>
    <xf numFmtId="0" fontId="6" fillId="6" borderId="0" xfId="0" applyFont="1" applyFill="1" applyAlignment="1">
      <alignment horizontal="center" vertical="top" wrapText="1"/>
    </xf>
    <xf numFmtId="0" fontId="0" fillId="0" borderId="0" xfId="0"/>
    <xf numFmtId="0" fontId="6" fillId="0" borderId="0" xfId="0" applyFont="1"/>
    <xf numFmtId="0" fontId="8" fillId="0" borderId="0" xfId="0" applyFont="1" applyAlignment="1">
      <alignment horizontal="right"/>
    </xf>
    <xf numFmtId="0" fontId="9" fillId="0" borderId="0" xfId="0" applyFont="1" applyAlignment="1">
      <alignment horizontal="left"/>
    </xf>
    <xf numFmtId="0" fontId="6" fillId="6" borderId="0" xfId="0" applyFont="1" applyFill="1"/>
    <xf numFmtId="0" fontId="7" fillId="6" borderId="0" xfId="0" applyFont="1" applyFill="1"/>
    <xf numFmtId="0" fontId="6" fillId="6" borderId="0" xfId="0" applyFont="1" applyFill="1" applyProtection="1">
      <protection hidden="1"/>
    </xf>
    <xf numFmtId="0" fontId="7" fillId="6" borderId="0" xfId="0" applyFont="1" applyFill="1" applyProtection="1">
      <protection hidden="1"/>
    </xf>
    <xf numFmtId="2" fontId="6" fillId="6" borderId="0" xfId="0" applyNumberFormat="1" applyFont="1" applyFill="1" applyProtection="1">
      <protection hidden="1"/>
    </xf>
    <xf numFmtId="10" fontId="6" fillId="6" borderId="0" xfId="0" applyNumberFormat="1" applyFont="1" applyFill="1" applyProtection="1">
      <protection hidden="1"/>
    </xf>
    <xf numFmtId="0" fontId="10" fillId="6" borderId="0" xfId="0" applyFont="1" applyFill="1"/>
    <xf numFmtId="0" fontId="6" fillId="6" borderId="0" xfId="0" applyFont="1" applyFill="1" applyProtection="1">
      <protection locked="0"/>
    </xf>
    <xf numFmtId="0" fontId="10" fillId="6" borderId="0" xfId="0" quotePrefix="1" applyFont="1" applyFill="1"/>
    <xf numFmtId="0" fontId="13" fillId="6" borderId="2" xfId="0" applyFont="1" applyFill="1" applyBorder="1"/>
    <xf numFmtId="0" fontId="13" fillId="6" borderId="1" xfId="0" applyFont="1" applyFill="1" applyBorder="1"/>
    <xf numFmtId="0" fontId="14" fillId="6" borderId="1" xfId="1" applyFont="1" applyFill="1" applyBorder="1" applyAlignment="1" applyProtection="1">
      <protection locked="0" hidden="1"/>
    </xf>
    <xf numFmtId="0" fontId="13" fillId="6" borderId="3" xfId="0" applyFont="1" applyFill="1" applyBorder="1"/>
    <xf numFmtId="0" fontId="13" fillId="6" borderId="7" xfId="0" applyFont="1" applyFill="1" applyBorder="1"/>
    <xf numFmtId="0" fontId="14" fillId="6" borderId="0" xfId="1" applyFont="1" applyFill="1" applyBorder="1" applyAlignment="1" applyProtection="1">
      <protection locked="0" hidden="1"/>
    </xf>
    <xf numFmtId="0" fontId="13" fillId="6" borderId="8" xfId="0" applyFont="1" applyFill="1" applyBorder="1"/>
    <xf numFmtId="0" fontId="14" fillId="6" borderId="0" xfId="1" applyFont="1" applyFill="1" applyBorder="1" applyProtection="1">
      <protection locked="0" hidden="1"/>
    </xf>
    <xf numFmtId="0" fontId="13" fillId="6" borderId="4" xfId="0" applyFont="1" applyFill="1" applyBorder="1"/>
    <xf numFmtId="0" fontId="13" fillId="6" borderId="5" xfId="0" applyFont="1" applyFill="1" applyBorder="1"/>
    <xf numFmtId="0" fontId="14" fillId="6" borderId="5" xfId="1" applyFont="1" applyFill="1" applyBorder="1" applyProtection="1">
      <protection locked="0" hidden="1"/>
    </xf>
    <xf numFmtId="0" fontId="13" fillId="6" borderId="0" xfId="0" applyFont="1" applyFill="1"/>
    <xf numFmtId="2" fontId="6" fillId="6" borderId="0" xfId="0" applyNumberFormat="1" applyFont="1" applyFill="1"/>
    <xf numFmtId="0" fontId="6" fillId="7" borderId="1" xfId="0" applyFont="1" applyFill="1" applyBorder="1" applyProtection="1">
      <protection hidden="1"/>
    </xf>
    <xf numFmtId="0" fontId="6" fillId="7" borderId="7" xfId="0" applyFont="1" applyFill="1" applyBorder="1" applyProtection="1">
      <protection hidden="1"/>
    </xf>
    <xf numFmtId="0" fontId="6" fillId="7" borderId="0" xfId="0" applyFont="1" applyFill="1" applyProtection="1">
      <protection hidden="1"/>
    </xf>
    <xf numFmtId="0" fontId="7" fillId="7" borderId="7" xfId="0" applyFont="1" applyFill="1" applyBorder="1" applyProtection="1">
      <protection hidden="1"/>
    </xf>
    <xf numFmtId="0" fontId="7" fillId="7" borderId="0" xfId="0" applyFont="1" applyFill="1" applyProtection="1">
      <protection hidden="1"/>
    </xf>
    <xf numFmtId="0" fontId="7" fillId="7" borderId="4" xfId="0" applyFont="1" applyFill="1" applyBorder="1" applyProtection="1">
      <protection hidden="1"/>
    </xf>
    <xf numFmtId="0" fontId="6" fillId="7" borderId="5" xfId="0" applyFont="1" applyFill="1" applyBorder="1" applyProtection="1">
      <protection hidden="1"/>
    </xf>
    <xf numFmtId="0" fontId="7" fillId="5" borderId="9" xfId="0" applyFont="1" applyFill="1" applyBorder="1" applyProtection="1">
      <protection hidden="1"/>
    </xf>
    <xf numFmtId="164" fontId="6" fillId="7" borderId="0" xfId="0" applyNumberFormat="1" applyFont="1" applyFill="1" applyProtection="1">
      <protection hidden="1"/>
    </xf>
    <xf numFmtId="164" fontId="6" fillId="7" borderId="8" xfId="0" applyNumberFormat="1" applyFont="1" applyFill="1" applyBorder="1" applyProtection="1">
      <protection hidden="1"/>
    </xf>
    <xf numFmtId="164" fontId="11" fillId="7" borderId="0" xfId="0" applyNumberFormat="1" applyFont="1" applyFill="1" applyProtection="1">
      <protection hidden="1"/>
    </xf>
    <xf numFmtId="164" fontId="11" fillId="7" borderId="8" xfId="0" applyNumberFormat="1" applyFont="1" applyFill="1" applyBorder="1" applyProtection="1">
      <protection hidden="1"/>
    </xf>
    <xf numFmtId="164" fontId="7" fillId="7" borderId="0" xfId="0" applyNumberFormat="1" applyFont="1" applyFill="1" applyProtection="1">
      <protection hidden="1"/>
    </xf>
    <xf numFmtId="164" fontId="7" fillId="7" borderId="8" xfId="0" applyNumberFormat="1" applyFont="1" applyFill="1" applyBorder="1" applyProtection="1">
      <protection hidden="1"/>
    </xf>
    <xf numFmtId="164" fontId="7" fillId="7" borderId="5" xfId="0" applyNumberFormat="1" applyFont="1" applyFill="1" applyBorder="1" applyProtection="1">
      <protection hidden="1"/>
    </xf>
    <xf numFmtId="164" fontId="7" fillId="7" borderId="6" xfId="0" applyNumberFormat="1" applyFont="1" applyFill="1" applyBorder="1" applyProtection="1">
      <protection hidden="1"/>
    </xf>
    <xf numFmtId="0" fontId="6" fillId="6" borderId="0" xfId="0" applyFont="1" applyFill="1" applyAlignment="1">
      <alignment horizontal="center" vertical="top" wrapText="1"/>
    </xf>
    <xf numFmtId="0" fontId="6" fillId="8" borderId="0" xfId="0" applyFont="1" applyFill="1"/>
    <xf numFmtId="0" fontId="6" fillId="8" borderId="0" xfId="0" applyFont="1" applyFill="1" applyProtection="1">
      <protection hidden="1"/>
    </xf>
    <xf numFmtId="0" fontId="6" fillId="8" borderId="7" xfId="0" applyFont="1" applyFill="1" applyBorder="1" applyProtection="1">
      <protection hidden="1"/>
    </xf>
    <xf numFmtId="0" fontId="7" fillId="8" borderId="7" xfId="0" applyFont="1" applyFill="1" applyBorder="1" applyProtection="1">
      <protection hidden="1"/>
    </xf>
    <xf numFmtId="0" fontId="7" fillId="8" borderId="0" xfId="0" applyFont="1" applyFill="1" applyProtection="1">
      <protection hidden="1"/>
    </xf>
    <xf numFmtId="0" fontId="7" fillId="8" borderId="4" xfId="0" applyFont="1" applyFill="1" applyBorder="1" applyProtection="1">
      <protection hidden="1"/>
    </xf>
    <xf numFmtId="0" fontId="6" fillId="8" borderId="5" xfId="0" applyFont="1" applyFill="1" applyBorder="1" applyProtection="1">
      <protection hidden="1"/>
    </xf>
    <xf numFmtId="10" fontId="6" fillId="8" borderId="0" xfId="0" applyNumberFormat="1" applyFont="1" applyFill="1" applyProtection="1">
      <protection hidden="1"/>
    </xf>
    <xf numFmtId="0" fontId="6" fillId="9" borderId="0" xfId="0" applyFont="1" applyFill="1"/>
    <xf numFmtId="0" fontId="6" fillId="9" borderId="0" xfId="0" applyFont="1" applyFill="1" applyProtection="1">
      <protection hidden="1"/>
    </xf>
    <xf numFmtId="0" fontId="6" fillId="9" borderId="7" xfId="0" applyFont="1" applyFill="1" applyBorder="1" applyProtection="1">
      <protection hidden="1"/>
    </xf>
    <xf numFmtId="0" fontId="7" fillId="9" borderId="7" xfId="0" applyFont="1" applyFill="1" applyBorder="1" applyProtection="1">
      <protection hidden="1"/>
    </xf>
    <xf numFmtId="0" fontId="7" fillId="9" borderId="0" xfId="0" applyFont="1" applyFill="1" applyProtection="1">
      <protection hidden="1"/>
    </xf>
    <xf numFmtId="0" fontId="7" fillId="9" borderId="4" xfId="0" applyFont="1" applyFill="1" applyBorder="1" applyProtection="1">
      <protection hidden="1"/>
    </xf>
    <xf numFmtId="0" fontId="6" fillId="9" borderId="5" xfId="0" applyFont="1" applyFill="1" applyBorder="1" applyProtection="1">
      <protection hidden="1"/>
    </xf>
    <xf numFmtId="10" fontId="6" fillId="9" borderId="0" xfId="0" applyNumberFormat="1" applyFont="1" applyFill="1" applyProtection="1">
      <protection hidden="1"/>
    </xf>
    <xf numFmtId="0" fontId="15" fillId="8" borderId="0" xfId="0" applyFont="1" applyFill="1" applyProtection="1">
      <protection hidden="1"/>
    </xf>
    <xf numFmtId="0" fontId="15" fillId="9" borderId="0" xfId="0" applyFont="1" applyFill="1" applyProtection="1">
      <protection hidden="1"/>
    </xf>
    <xf numFmtId="0" fontId="6" fillId="6" borderId="2" xfId="0" applyFont="1" applyFill="1" applyBorder="1" applyProtection="1">
      <protection hidden="1"/>
    </xf>
    <xf numFmtId="0" fontId="7" fillId="6" borderId="1" xfId="0" applyFont="1" applyFill="1" applyBorder="1" applyAlignment="1" applyProtection="1">
      <alignment horizontal="right"/>
      <protection hidden="1"/>
    </xf>
    <xf numFmtId="4" fontId="7" fillId="6" borderId="1" xfId="0" applyNumberFormat="1" applyFont="1" applyFill="1" applyBorder="1" applyAlignment="1" applyProtection="1">
      <alignment horizontal="right"/>
      <protection hidden="1"/>
    </xf>
    <xf numFmtId="0" fontId="7" fillId="2" borderId="0" xfId="0" applyFont="1" applyFill="1" applyAlignment="1" applyProtection="1">
      <alignment horizontal="right"/>
      <protection locked="0"/>
    </xf>
    <xf numFmtId="2" fontId="6" fillId="2" borderId="0" xfId="0" applyNumberFormat="1" applyFont="1" applyFill="1" applyAlignment="1" applyProtection="1">
      <alignment horizontal="right"/>
      <protection locked="0"/>
    </xf>
    <xf numFmtId="0" fontId="6" fillId="6" borderId="0" xfId="0" applyFont="1" applyFill="1" applyAlignment="1">
      <alignment vertical="top" wrapText="1"/>
    </xf>
    <xf numFmtId="10" fontId="6" fillId="8" borderId="8" xfId="0" applyNumberFormat="1" applyFont="1" applyFill="1" applyBorder="1" applyProtection="1">
      <protection hidden="1"/>
    </xf>
    <xf numFmtId="0" fontId="6" fillId="9" borderId="4" xfId="0" applyFont="1" applyFill="1" applyBorder="1" applyProtection="1">
      <protection hidden="1"/>
    </xf>
    <xf numFmtId="10" fontId="6" fillId="9" borderId="5" xfId="0" applyNumberFormat="1" applyFont="1" applyFill="1" applyBorder="1" applyProtection="1">
      <protection hidden="1"/>
    </xf>
    <xf numFmtId="10" fontId="6" fillId="9" borderId="6" xfId="0" applyNumberFormat="1" applyFont="1" applyFill="1" applyBorder="1" applyProtection="1">
      <protection hidden="1"/>
    </xf>
    <xf numFmtId="0" fontId="6" fillId="8" borderId="2" xfId="0" applyFont="1" applyFill="1" applyBorder="1" applyProtection="1">
      <protection hidden="1"/>
    </xf>
    <xf numFmtId="2" fontId="6" fillId="8" borderId="1" xfId="0" applyNumberFormat="1" applyFont="1" applyFill="1" applyBorder="1" applyProtection="1">
      <protection hidden="1"/>
    </xf>
    <xf numFmtId="2" fontId="6" fillId="9" borderId="5" xfId="0" applyNumberFormat="1" applyFont="1" applyFill="1" applyBorder="1" applyProtection="1">
      <protection hidden="1"/>
    </xf>
    <xf numFmtId="2" fontId="6" fillId="9" borderId="6" xfId="0" applyNumberFormat="1" applyFont="1" applyFill="1" applyBorder="1" applyProtection="1">
      <protection hidden="1"/>
    </xf>
    <xf numFmtId="0" fontId="6" fillId="6" borderId="7" xfId="0" applyFont="1" applyFill="1" applyBorder="1" applyProtection="1">
      <protection hidden="1"/>
    </xf>
    <xf numFmtId="0" fontId="6" fillId="8" borderId="1" xfId="0" applyFont="1" applyFill="1" applyBorder="1" applyProtection="1">
      <protection hidden="1"/>
    </xf>
    <xf numFmtId="0" fontId="17" fillId="6" borderId="0" xfId="0" applyFont="1" applyFill="1" applyBorder="1" applyProtection="1"/>
    <xf numFmtId="0" fontId="17" fillId="6" borderId="0" xfId="0" applyFont="1" applyFill="1" applyBorder="1" applyAlignment="1" applyProtection="1">
      <alignment horizontal="center" vertical="top" wrapText="1"/>
    </xf>
    <xf numFmtId="0" fontId="16" fillId="6" borderId="0" xfId="0" applyFont="1" applyFill="1" applyBorder="1" applyAlignment="1" applyProtection="1">
      <alignment horizontal="center"/>
    </xf>
    <xf numFmtId="0" fontId="17" fillId="6" borderId="0" xfId="0" applyFont="1" applyFill="1" applyBorder="1" applyAlignment="1" applyProtection="1">
      <alignment vertical="top" wrapText="1"/>
    </xf>
    <xf numFmtId="42" fontId="17" fillId="6" borderId="0" xfId="0" applyNumberFormat="1" applyFont="1" applyFill="1" applyBorder="1" applyProtection="1"/>
    <xf numFmtId="0" fontId="17" fillId="6" borderId="0" xfId="0" applyFont="1" applyFill="1" applyProtection="1"/>
    <xf numFmtId="0" fontId="17" fillId="6" borderId="0" xfId="0" applyFont="1" applyFill="1" applyAlignment="1" applyProtection="1">
      <alignment horizontal="center" vertical="top" wrapText="1"/>
    </xf>
    <xf numFmtId="42" fontId="17" fillId="6" borderId="0" xfId="0" applyNumberFormat="1" applyFont="1" applyFill="1" applyProtection="1"/>
    <xf numFmtId="0" fontId="16" fillId="6" borderId="0" xfId="0" applyFont="1" applyFill="1" applyProtection="1"/>
    <xf numFmtId="0" fontId="17" fillId="6" borderId="2" xfId="0" applyFont="1" applyFill="1" applyBorder="1" applyProtection="1"/>
    <xf numFmtId="0" fontId="17" fillId="6" borderId="1" xfId="0" applyFont="1" applyFill="1" applyBorder="1" applyProtection="1"/>
    <xf numFmtId="0" fontId="19" fillId="6" borderId="0" xfId="0" applyFont="1" applyFill="1" applyAlignment="1" applyProtection="1">
      <alignment horizontal="left"/>
    </xf>
    <xf numFmtId="0" fontId="17" fillId="6" borderId="4" xfId="0" applyFont="1" applyFill="1" applyBorder="1" applyProtection="1"/>
    <xf numFmtId="0" fontId="17" fillId="6" borderId="5" xfId="0" applyFont="1" applyFill="1" applyBorder="1" applyProtection="1"/>
    <xf numFmtId="0" fontId="16" fillId="6" borderId="0" xfId="0" applyFont="1" applyFill="1" applyAlignment="1" applyProtection="1">
      <alignment horizontal="right"/>
    </xf>
    <xf numFmtId="0" fontId="20" fillId="6" borderId="0" xfId="0" applyFont="1" applyFill="1" applyAlignment="1" applyProtection="1">
      <alignment wrapText="1"/>
    </xf>
    <xf numFmtId="0" fontId="17" fillId="6" borderId="0" xfId="0" applyFont="1" applyFill="1" applyAlignment="1" applyProtection="1">
      <alignment wrapText="1"/>
    </xf>
    <xf numFmtId="2" fontId="17" fillId="6" borderId="0" xfId="0" applyNumberFormat="1" applyFont="1" applyFill="1" applyAlignment="1" applyProtection="1">
      <alignment horizontal="right"/>
    </xf>
    <xf numFmtId="2" fontId="17" fillId="6" borderId="5" xfId="0" applyNumberFormat="1" applyFont="1" applyFill="1" applyBorder="1" applyAlignment="1" applyProtection="1">
      <alignment horizontal="right"/>
    </xf>
    <xf numFmtId="165" fontId="17" fillId="6" borderId="0" xfId="0" applyNumberFormat="1" applyFont="1" applyFill="1" applyProtection="1"/>
    <xf numFmtId="0" fontId="16" fillId="6" borderId="10" xfId="0" applyFont="1" applyFill="1" applyBorder="1" applyProtection="1"/>
    <xf numFmtId="0" fontId="16" fillId="6" borderId="11" xfId="0" applyFont="1" applyFill="1" applyBorder="1" applyAlignment="1" applyProtection="1">
      <alignment horizontal="right"/>
    </xf>
    <xf numFmtId="0" fontId="16" fillId="6" borderId="12" xfId="0" applyFont="1" applyFill="1" applyBorder="1" applyAlignment="1" applyProtection="1">
      <alignment horizontal="right"/>
    </xf>
    <xf numFmtId="42" fontId="17" fillId="6" borderId="0" xfId="0" applyNumberFormat="1" applyFont="1" applyFill="1" applyBorder="1" applyAlignment="1" applyProtection="1">
      <alignment horizontal="right"/>
    </xf>
    <xf numFmtId="42" fontId="17" fillId="6" borderId="5" xfId="0" applyNumberFormat="1" applyFont="1" applyFill="1" applyBorder="1" applyAlignment="1" applyProtection="1">
      <alignment horizontal="right"/>
    </xf>
    <xf numFmtId="42" fontId="16" fillId="6" borderId="0" xfId="0" applyNumberFormat="1" applyFont="1" applyFill="1" applyBorder="1" applyAlignment="1" applyProtection="1">
      <alignment horizontal="right"/>
    </xf>
    <xf numFmtId="166" fontId="16" fillId="6" borderId="0" xfId="0" applyNumberFormat="1" applyFont="1" applyFill="1" applyBorder="1" applyAlignment="1" applyProtection="1">
      <alignment horizontal="right"/>
    </xf>
    <xf numFmtId="10" fontId="17" fillId="6" borderId="0" xfId="0" applyNumberFormat="1" applyFont="1" applyFill="1" applyProtection="1"/>
    <xf numFmtId="0" fontId="17" fillId="6" borderId="7" xfId="0" applyFont="1" applyFill="1" applyBorder="1" applyProtection="1"/>
    <xf numFmtId="0" fontId="16" fillId="6" borderId="7" xfId="0" applyFont="1" applyFill="1" applyBorder="1" applyProtection="1"/>
    <xf numFmtId="0" fontId="16" fillId="6" borderId="4" xfId="0" applyFont="1" applyFill="1" applyBorder="1" applyProtection="1"/>
    <xf numFmtId="0" fontId="22" fillId="6" borderId="0" xfId="0" applyFont="1" applyFill="1" applyAlignment="1" applyProtection="1"/>
    <xf numFmtId="42" fontId="17" fillId="6" borderId="8" xfId="0" applyNumberFormat="1" applyFont="1" applyFill="1" applyBorder="1" applyAlignment="1" applyProtection="1">
      <alignment horizontal="right"/>
    </xf>
    <xf numFmtId="42" fontId="17" fillId="6" borderId="6" xfId="0" applyNumberFormat="1" applyFont="1" applyFill="1" applyBorder="1" applyAlignment="1" applyProtection="1">
      <alignment horizontal="right"/>
    </xf>
    <xf numFmtId="42" fontId="16" fillId="6" borderId="8" xfId="0" applyNumberFormat="1" applyFont="1" applyFill="1" applyBorder="1" applyAlignment="1" applyProtection="1">
      <alignment horizontal="right"/>
    </xf>
    <xf numFmtId="42" fontId="16" fillId="6" borderId="5" xfId="0" applyNumberFormat="1" applyFont="1" applyFill="1" applyBorder="1" applyAlignment="1" applyProtection="1">
      <alignment horizontal="right"/>
    </xf>
    <xf numFmtId="42" fontId="16" fillId="6" borderId="6" xfId="0" applyNumberFormat="1" applyFont="1" applyFill="1" applyBorder="1" applyAlignment="1" applyProtection="1">
      <alignment horizontal="right"/>
    </xf>
    <xf numFmtId="2" fontId="17" fillId="6" borderId="0" xfId="0" applyNumberFormat="1" applyFont="1" applyFill="1" applyAlignment="1" applyProtection="1"/>
    <xf numFmtId="2" fontId="17" fillId="6" borderId="5" xfId="0" applyNumberFormat="1" applyFont="1" applyFill="1" applyBorder="1" applyAlignment="1" applyProtection="1"/>
    <xf numFmtId="42" fontId="17" fillId="12" borderId="13" xfId="0" applyNumberFormat="1" applyFont="1" applyFill="1" applyBorder="1" applyProtection="1">
      <protection locked="0"/>
    </xf>
    <xf numFmtId="42" fontId="17" fillId="12" borderId="14" xfId="0" applyNumberFormat="1" applyFont="1" applyFill="1" applyBorder="1" applyProtection="1">
      <protection locked="0"/>
    </xf>
    <xf numFmtId="0" fontId="17" fillId="12" borderId="2" xfId="0" applyFont="1" applyFill="1" applyBorder="1" applyAlignment="1" applyProtection="1">
      <alignment horizontal="left"/>
      <protection locked="0"/>
    </xf>
    <xf numFmtId="0" fontId="17" fillId="12" borderId="7" xfId="0" applyFont="1" applyFill="1" applyBorder="1" applyAlignment="1" applyProtection="1">
      <alignment horizontal="left"/>
      <protection locked="0"/>
    </xf>
    <xf numFmtId="0" fontId="17" fillId="12" borderId="4" xfId="0" applyFont="1" applyFill="1" applyBorder="1" applyAlignment="1" applyProtection="1">
      <alignment horizontal="left"/>
      <protection locked="0"/>
    </xf>
    <xf numFmtId="2" fontId="17" fillId="12" borderId="3" xfId="0" applyNumberFormat="1" applyFont="1" applyFill="1" applyBorder="1" applyAlignment="1" applyProtection="1">
      <alignment horizontal="right"/>
      <protection locked="0"/>
    </xf>
    <xf numFmtId="2" fontId="17" fillId="12" borderId="8" xfId="0" applyNumberFormat="1" applyFont="1" applyFill="1" applyBorder="1" applyAlignment="1" applyProtection="1">
      <alignment horizontal="right"/>
      <protection locked="0"/>
    </xf>
    <xf numFmtId="2" fontId="17" fillId="12" borderId="6" xfId="0" applyNumberFormat="1" applyFont="1" applyFill="1" applyBorder="1" applyAlignment="1" applyProtection="1">
      <alignment horizontal="right"/>
      <protection locked="0"/>
    </xf>
    <xf numFmtId="0" fontId="22" fillId="6" borderId="5" xfId="0" applyFont="1" applyFill="1" applyBorder="1" applyAlignment="1" applyProtection="1">
      <alignment horizontal="left"/>
    </xf>
    <xf numFmtId="0" fontId="16" fillId="10" borderId="10" xfId="0" applyFont="1" applyFill="1" applyBorder="1" applyAlignment="1" applyProtection="1">
      <alignment horizontal="center"/>
    </xf>
    <xf numFmtId="0" fontId="16" fillId="10" borderId="11" xfId="0" applyFont="1" applyFill="1" applyBorder="1" applyAlignment="1" applyProtection="1">
      <alignment horizontal="center"/>
    </xf>
    <xf numFmtId="0" fontId="16" fillId="10" borderId="12" xfId="0" applyFont="1" applyFill="1" applyBorder="1" applyAlignment="1" applyProtection="1">
      <alignment horizontal="center"/>
    </xf>
    <xf numFmtId="0" fontId="16" fillId="6" borderId="0" xfId="0" applyFont="1" applyFill="1" applyBorder="1" applyAlignment="1" applyProtection="1">
      <alignment horizontal="center" wrapText="1"/>
    </xf>
    <xf numFmtId="0" fontId="18" fillId="6" borderId="0" xfId="0" applyFont="1" applyFill="1" applyBorder="1" applyAlignment="1" applyProtection="1">
      <alignment horizontal="center"/>
    </xf>
    <xf numFmtId="0" fontId="17" fillId="6" borderId="0" xfId="0" applyFont="1" applyFill="1" applyBorder="1" applyAlignment="1" applyProtection="1">
      <alignment horizontal="center" vertical="top" wrapText="1"/>
    </xf>
    <xf numFmtId="0" fontId="19" fillId="6" borderId="0" xfId="0" applyFont="1" applyFill="1" applyAlignment="1" applyProtection="1">
      <alignment horizontal="left"/>
    </xf>
    <xf numFmtId="0" fontId="17" fillId="6" borderId="0" xfId="0" applyFont="1" applyFill="1" applyAlignment="1" applyProtection="1">
      <alignment horizontal="center" wrapText="1"/>
    </xf>
    <xf numFmtId="0" fontId="20" fillId="6" borderId="0" xfId="0" applyFont="1" applyFill="1" applyAlignment="1" applyProtection="1">
      <alignment horizontal="center" vertical="top" wrapText="1"/>
    </xf>
    <xf numFmtId="0" fontId="17" fillId="6" borderId="7" xfId="0" applyFont="1" applyFill="1" applyBorder="1" applyAlignment="1" applyProtection="1">
      <alignment horizontal="center" wrapText="1"/>
    </xf>
    <xf numFmtId="0" fontId="17" fillId="6" borderId="1" xfId="0" applyFont="1" applyFill="1" applyBorder="1" applyAlignment="1" applyProtection="1">
      <alignment horizontal="center" wrapText="1"/>
    </xf>
    <xf numFmtId="0" fontId="23" fillId="6" borderId="0" xfId="0" applyFont="1" applyFill="1" applyAlignment="1" applyProtection="1">
      <alignment horizontal="center"/>
    </xf>
    <xf numFmtId="0" fontId="16" fillId="11" borderId="10" xfId="0" applyFont="1" applyFill="1" applyBorder="1" applyAlignment="1" applyProtection="1">
      <alignment horizontal="center"/>
    </xf>
    <xf numFmtId="0" fontId="16" fillId="11" borderId="11" xfId="0" applyFont="1" applyFill="1" applyBorder="1" applyAlignment="1" applyProtection="1">
      <alignment horizontal="center"/>
    </xf>
    <xf numFmtId="0" fontId="16" fillId="11" borderId="12" xfId="0" applyFont="1" applyFill="1" applyBorder="1" applyAlignment="1" applyProtection="1">
      <alignment horizontal="center"/>
    </xf>
    <xf numFmtId="0" fontId="21" fillId="6" borderId="0" xfId="0" applyFont="1" applyFill="1" applyAlignment="1" applyProtection="1">
      <alignment horizontal="left"/>
    </xf>
    <xf numFmtId="0" fontId="22" fillId="6" borderId="0" xfId="0" applyFont="1" applyFill="1" applyAlignment="1" applyProtection="1">
      <alignment horizontal="left"/>
    </xf>
    <xf numFmtId="0" fontId="20" fillId="6" borderId="0" xfId="0" applyFont="1" applyFill="1" applyAlignment="1" applyProtection="1">
      <alignment horizontal="center" wrapText="1"/>
    </xf>
    <xf numFmtId="0" fontId="17" fillId="6" borderId="0" xfId="0" applyFont="1" applyFill="1" applyBorder="1" applyAlignment="1" applyProtection="1">
      <alignment horizontal="center" wrapText="1"/>
    </xf>
    <xf numFmtId="0" fontId="10" fillId="6" borderId="11" xfId="0" applyFont="1" applyFill="1" applyBorder="1" applyAlignment="1" applyProtection="1">
      <alignment horizontal="center" wrapText="1"/>
      <protection hidden="1"/>
    </xf>
    <xf numFmtId="0" fontId="6" fillId="2" borderId="0" xfId="0" applyFont="1" applyFill="1" applyAlignment="1">
      <alignment horizontal="center" vertical="top" wrapText="1"/>
    </xf>
    <xf numFmtId="0" fontId="6" fillId="8" borderId="0" xfId="0" applyFont="1" applyFill="1" applyAlignment="1">
      <alignment horizontal="center" vertical="top" wrapText="1"/>
    </xf>
    <xf numFmtId="0" fontId="6" fillId="9" borderId="0" xfId="0" applyFont="1" applyFill="1" applyAlignment="1">
      <alignment horizontal="center" vertical="top" wrapText="1"/>
    </xf>
    <xf numFmtId="0" fontId="7" fillId="0" borderId="1" xfId="0" applyFont="1" applyBorder="1" applyAlignment="1">
      <alignment horizontal="center" wrapText="1"/>
    </xf>
    <xf numFmtId="0" fontId="5" fillId="3" borderId="2" xfId="0" applyFont="1" applyFill="1" applyBorder="1" applyAlignment="1">
      <alignment horizontal="center" wrapText="1"/>
    </xf>
    <xf numFmtId="0" fontId="5" fillId="3" borderId="1" xfId="0" applyFont="1" applyFill="1" applyBorder="1" applyAlignment="1">
      <alignment horizontal="center" wrapText="1"/>
    </xf>
    <xf numFmtId="0" fontId="5" fillId="3" borderId="3" xfId="0" applyFont="1" applyFill="1" applyBorder="1" applyAlignment="1">
      <alignment horizontal="center" wrapText="1"/>
    </xf>
    <xf numFmtId="0" fontId="1" fillId="3" borderId="7" xfId="1" applyFill="1" applyBorder="1" applyAlignment="1">
      <alignment horizontal="center"/>
    </xf>
    <xf numFmtId="0" fontId="1" fillId="3" borderId="0" xfId="1" applyFill="1" applyBorder="1" applyAlignment="1">
      <alignment horizontal="center"/>
    </xf>
    <xf numFmtId="0" fontId="1" fillId="3" borderId="8" xfId="1" applyFill="1" applyBorder="1" applyAlignment="1">
      <alignment horizontal="center"/>
    </xf>
    <xf numFmtId="0" fontId="12" fillId="6" borderId="0" xfId="0" applyFont="1" applyFill="1" applyAlignment="1">
      <alignment horizontal="center"/>
    </xf>
    <xf numFmtId="0" fontId="8" fillId="6" borderId="5" xfId="0" applyFont="1" applyFill="1" applyBorder="1" applyAlignment="1" applyProtection="1">
      <alignment horizontal="center" wrapText="1"/>
      <protection hidden="1"/>
    </xf>
    <xf numFmtId="0" fontId="5" fillId="3" borderId="7" xfId="0" applyFont="1" applyFill="1" applyBorder="1" applyAlignment="1">
      <alignment horizontal="center" wrapText="1"/>
    </xf>
    <xf numFmtId="0" fontId="5" fillId="3" borderId="0" xfId="0" applyFont="1" applyFill="1" applyBorder="1" applyAlignment="1">
      <alignment horizontal="center" wrapText="1"/>
    </xf>
    <xf numFmtId="0" fontId="5" fillId="3" borderId="8" xfId="0" applyFont="1" applyFill="1" applyBorder="1" applyAlignment="1">
      <alignment horizontal="center" wrapText="1"/>
    </xf>
    <xf numFmtId="0" fontId="0" fillId="3" borderId="4"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6" fillId="6" borderId="2" xfId="0" applyFont="1" applyFill="1" applyBorder="1" applyAlignment="1">
      <alignment horizontal="center" vertical="top" wrapText="1"/>
    </xf>
    <xf numFmtId="0" fontId="6" fillId="6" borderId="1" xfId="0" applyFont="1" applyFill="1" applyBorder="1" applyAlignment="1">
      <alignment horizontal="center" vertical="top" wrapText="1"/>
    </xf>
    <xf numFmtId="0" fontId="6" fillId="6" borderId="3" xfId="0" applyFont="1" applyFill="1" applyBorder="1" applyAlignment="1">
      <alignment horizontal="center" vertical="top" wrapText="1"/>
    </xf>
    <xf numFmtId="0" fontId="6" fillId="6" borderId="7" xfId="0" applyFont="1" applyFill="1" applyBorder="1" applyAlignment="1">
      <alignment horizontal="center" vertical="top" wrapText="1"/>
    </xf>
    <xf numFmtId="0" fontId="6" fillId="6" borderId="0" xfId="0" applyFont="1" applyFill="1" applyBorder="1" applyAlignment="1">
      <alignment horizontal="center" vertical="top" wrapText="1"/>
    </xf>
    <xf numFmtId="0" fontId="6" fillId="6" borderId="8" xfId="0" applyFont="1" applyFill="1" applyBorder="1" applyAlignment="1">
      <alignment horizontal="center" vertical="top" wrapText="1"/>
    </xf>
    <xf numFmtId="0" fontId="6" fillId="6" borderId="4" xfId="0" applyFont="1" applyFill="1" applyBorder="1" applyAlignment="1">
      <alignment horizontal="center" vertical="top" wrapText="1"/>
    </xf>
    <xf numFmtId="0" fontId="6" fillId="6" borderId="5" xfId="0" applyFont="1" applyFill="1" applyBorder="1" applyAlignment="1">
      <alignment horizontal="center" vertical="top" wrapText="1"/>
    </xf>
    <xf numFmtId="0" fontId="6" fillId="6" borderId="6" xfId="0" applyFont="1" applyFill="1" applyBorder="1" applyAlignment="1">
      <alignment horizontal="center" vertical="top" wrapText="1"/>
    </xf>
    <xf numFmtId="0" fontId="7" fillId="6" borderId="10" xfId="0" applyFont="1" applyFill="1" applyBorder="1" applyAlignment="1">
      <alignment horizontal="center"/>
    </xf>
    <xf numFmtId="0" fontId="7" fillId="6" borderId="11" xfId="0" applyFont="1" applyFill="1" applyBorder="1" applyAlignment="1">
      <alignment horizontal="center"/>
    </xf>
    <xf numFmtId="0" fontId="7" fillId="6" borderId="12" xfId="0" applyFont="1" applyFill="1" applyBorder="1" applyAlignment="1">
      <alignment horizontal="center"/>
    </xf>
    <xf numFmtId="0" fontId="6" fillId="6" borderId="2"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6" borderId="3" xfId="0" applyFont="1" applyFill="1" applyBorder="1" applyAlignment="1" applyProtection="1">
      <alignment horizontal="center" vertical="center" wrapText="1"/>
      <protection hidden="1"/>
    </xf>
    <xf numFmtId="0" fontId="6" fillId="6" borderId="7" xfId="0" applyFont="1" applyFill="1" applyBorder="1" applyAlignment="1" applyProtection="1">
      <alignment horizontal="center" vertical="center" wrapText="1"/>
      <protection hidden="1"/>
    </xf>
    <xf numFmtId="0" fontId="6" fillId="6" borderId="0" xfId="0" applyFont="1" applyFill="1" applyBorder="1" applyAlignment="1" applyProtection="1">
      <alignment horizontal="center" vertical="center" wrapText="1"/>
      <protection hidden="1"/>
    </xf>
    <xf numFmtId="0" fontId="6" fillId="6" borderId="8" xfId="0" applyFont="1" applyFill="1" applyBorder="1" applyAlignment="1" applyProtection="1">
      <alignment horizontal="center" vertical="center" wrapText="1"/>
      <protection hidden="1"/>
    </xf>
    <xf numFmtId="0" fontId="6" fillId="6" borderId="4" xfId="0" applyFont="1" applyFill="1" applyBorder="1" applyAlignment="1" applyProtection="1">
      <alignment horizontal="center" vertical="center" wrapText="1"/>
      <protection hidden="1"/>
    </xf>
    <xf numFmtId="0" fontId="6" fillId="6" borderId="5" xfId="0" applyFont="1" applyFill="1" applyBorder="1" applyAlignment="1" applyProtection="1">
      <alignment horizontal="center" vertical="center" wrapText="1"/>
      <protection hidden="1"/>
    </xf>
    <xf numFmtId="0" fontId="6" fillId="6" borderId="6" xfId="0" applyFont="1" applyFill="1" applyBorder="1" applyAlignment="1" applyProtection="1">
      <alignment horizontal="center" vertical="center" wrapText="1"/>
      <protection hidden="1"/>
    </xf>
    <xf numFmtId="0" fontId="6" fillId="6" borderId="2" xfId="0" applyFont="1" applyFill="1" applyBorder="1" applyAlignment="1" applyProtection="1">
      <alignment horizontal="center" wrapText="1"/>
      <protection hidden="1"/>
    </xf>
    <xf numFmtId="0" fontId="6" fillId="6" borderId="1" xfId="0" applyFont="1" applyFill="1" applyBorder="1" applyAlignment="1" applyProtection="1">
      <alignment horizontal="center" wrapText="1"/>
      <protection hidden="1"/>
    </xf>
    <xf numFmtId="0" fontId="6" fillId="6" borderId="3" xfId="0" applyFont="1" applyFill="1" applyBorder="1" applyAlignment="1" applyProtection="1">
      <alignment horizontal="center" wrapText="1"/>
      <protection hidden="1"/>
    </xf>
    <xf numFmtId="0" fontId="6" fillId="6" borderId="4" xfId="0" applyFont="1" applyFill="1" applyBorder="1" applyAlignment="1" applyProtection="1">
      <alignment horizontal="center" wrapText="1"/>
      <protection hidden="1"/>
    </xf>
    <xf numFmtId="0" fontId="6" fillId="6" borderId="5" xfId="0" applyFont="1" applyFill="1" applyBorder="1" applyAlignment="1" applyProtection="1">
      <alignment horizontal="center" wrapText="1"/>
      <protection hidden="1"/>
    </xf>
    <xf numFmtId="0" fontId="6" fillId="6" borderId="6" xfId="0" applyFont="1" applyFill="1" applyBorder="1" applyAlignment="1" applyProtection="1">
      <alignment horizontal="center" wrapText="1"/>
      <protection hidden="1"/>
    </xf>
    <xf numFmtId="0" fontId="7" fillId="5" borderId="2" xfId="0" applyFont="1" applyFill="1" applyBorder="1" applyAlignment="1" applyProtection="1">
      <alignment horizontal="left"/>
      <protection hidden="1"/>
    </xf>
    <xf numFmtId="0" fontId="7" fillId="5" borderId="1" xfId="0" applyFont="1" applyFill="1" applyBorder="1" applyAlignment="1" applyProtection="1">
      <alignment horizontal="left"/>
      <protection hidden="1"/>
    </xf>
    <xf numFmtId="0" fontId="8" fillId="6" borderId="2" xfId="0" applyFont="1" applyFill="1" applyBorder="1" applyAlignment="1" applyProtection="1">
      <alignment horizontal="center" wrapText="1"/>
      <protection hidden="1"/>
    </xf>
    <xf numFmtId="0" fontId="8" fillId="6" borderId="1" xfId="0" applyFont="1" applyFill="1" applyBorder="1" applyAlignment="1" applyProtection="1">
      <alignment horizontal="center" wrapText="1"/>
      <protection hidden="1"/>
    </xf>
    <xf numFmtId="0" fontId="8" fillId="6" borderId="3" xfId="0" applyFont="1" applyFill="1" applyBorder="1" applyAlignment="1" applyProtection="1">
      <alignment horizontal="center" wrapText="1"/>
      <protection hidden="1"/>
    </xf>
    <xf numFmtId="0" fontId="8" fillId="6" borderId="4" xfId="0" applyFont="1" applyFill="1" applyBorder="1" applyAlignment="1" applyProtection="1">
      <alignment horizontal="center" wrapText="1"/>
      <protection hidden="1"/>
    </xf>
    <xf numFmtId="0" fontId="8" fillId="6" borderId="6" xfId="0" applyFont="1" applyFill="1" applyBorder="1" applyAlignment="1" applyProtection="1">
      <alignment horizontal="center" wrapText="1"/>
      <protection hidden="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276225</xdr:colOff>
      <xdr:row>0</xdr:row>
      <xdr:rowOff>146685</xdr:rowOff>
    </xdr:from>
    <xdr:to>
      <xdr:col>4</xdr:col>
      <xdr:colOff>32385</xdr:colOff>
      <xdr:row>10</xdr:row>
      <xdr:rowOff>39284</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2925" y="146685"/>
          <a:ext cx="1823085" cy="1864274"/>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nstagram.com/kinderopvangwijzer/" TargetMode="External"/><Relationship Id="rId7" Type="http://schemas.openxmlformats.org/officeDocument/2006/relationships/printerSettings" Target="../printerSettings/printerSettings2.bin"/><Relationship Id="rId2" Type="http://schemas.openxmlformats.org/officeDocument/2006/relationships/hyperlink" Target="https://www.kinderopvanggratis.nl/" TargetMode="External"/><Relationship Id="rId1" Type="http://schemas.openxmlformats.org/officeDocument/2006/relationships/hyperlink" Target="https://www.kinderopvang-wijzer.nl/" TargetMode="External"/><Relationship Id="rId6" Type="http://schemas.openxmlformats.org/officeDocument/2006/relationships/hyperlink" Target="https://www.kinderopvang-wijzer.nl/" TargetMode="External"/><Relationship Id="rId5" Type="http://schemas.openxmlformats.org/officeDocument/2006/relationships/hyperlink" Target="https://www.kinderopvang-wijzer.nl/" TargetMode="External"/><Relationship Id="rId4" Type="http://schemas.openxmlformats.org/officeDocument/2006/relationships/hyperlink" Target="https://www.facebook.com/kinderopvangwijze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instagram.com/kinderopvangwijzer/" TargetMode="External"/><Relationship Id="rId2" Type="http://schemas.openxmlformats.org/officeDocument/2006/relationships/hyperlink" Target="https://www.kinderopvanggratis.nl/" TargetMode="External"/><Relationship Id="rId1" Type="http://schemas.openxmlformats.org/officeDocument/2006/relationships/hyperlink" Target="https://www.kinderopvang-wijzer.nl/" TargetMode="External"/><Relationship Id="rId6" Type="http://schemas.openxmlformats.org/officeDocument/2006/relationships/hyperlink" Target="https://www.kinderopvang-wijzer.nl/" TargetMode="External"/><Relationship Id="rId5" Type="http://schemas.openxmlformats.org/officeDocument/2006/relationships/hyperlink" Target="https://www.kinderopvang-wijzer.nl/" TargetMode="External"/><Relationship Id="rId4" Type="http://schemas.openxmlformats.org/officeDocument/2006/relationships/hyperlink" Target="https://www.facebook.com/kinderopvangwijzer"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instagram.com/kinderopvangwijzer/" TargetMode="External"/><Relationship Id="rId2" Type="http://schemas.openxmlformats.org/officeDocument/2006/relationships/hyperlink" Target="https://www.kinderopvanggratis.nl/" TargetMode="External"/><Relationship Id="rId1" Type="http://schemas.openxmlformats.org/officeDocument/2006/relationships/hyperlink" Target="https://www.kinderopvang-wijzer.nl/" TargetMode="External"/><Relationship Id="rId6" Type="http://schemas.openxmlformats.org/officeDocument/2006/relationships/hyperlink" Target="https://www.kinderopvang-wijzer.nl/" TargetMode="External"/><Relationship Id="rId5" Type="http://schemas.openxmlformats.org/officeDocument/2006/relationships/hyperlink" Target="https://www.kinderopvang-wijzer.nl/" TargetMode="External"/><Relationship Id="rId4" Type="http://schemas.openxmlformats.org/officeDocument/2006/relationships/hyperlink" Target="https://www.facebook.com/kinderopvangwijzer"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instagram.com/kinderopvangwijzer/" TargetMode="External"/><Relationship Id="rId2" Type="http://schemas.openxmlformats.org/officeDocument/2006/relationships/hyperlink" Target="https://www.kinderopvanggratis.nl/" TargetMode="External"/><Relationship Id="rId1" Type="http://schemas.openxmlformats.org/officeDocument/2006/relationships/hyperlink" Target="https://www.kinderopvang-wijzer.nl/" TargetMode="External"/><Relationship Id="rId6" Type="http://schemas.openxmlformats.org/officeDocument/2006/relationships/hyperlink" Target="https://www.kinderopvang-wijzer.nl/" TargetMode="External"/><Relationship Id="rId5" Type="http://schemas.openxmlformats.org/officeDocument/2006/relationships/hyperlink" Target="https://www.kinderopvang-wijzer.nl/" TargetMode="External"/><Relationship Id="rId4" Type="http://schemas.openxmlformats.org/officeDocument/2006/relationships/hyperlink" Target="https://www.facebook.com/kinderopvangwijz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9"/>
  <sheetViews>
    <sheetView tabSelected="1" zoomScaleNormal="100" workbookViewId="0">
      <selection activeCell="B54" sqref="B54"/>
    </sheetView>
  </sheetViews>
  <sheetFormatPr defaultColWidth="0" defaultRowHeight="15.6" zeroHeight="1" x14ac:dyDescent="0.3"/>
  <cols>
    <col min="1" max="1" width="8.88671875" style="210" customWidth="1"/>
    <col min="2" max="2" width="54" style="210" customWidth="1"/>
    <col min="3" max="3" width="15.33203125" style="210" customWidth="1"/>
    <col min="4" max="7" width="15.6640625" style="210" customWidth="1"/>
    <col min="8" max="8" width="12.6640625" style="212" customWidth="1"/>
    <col min="9" max="9" width="5.88671875" style="210" customWidth="1"/>
    <col min="10" max="16384" width="8.88671875" style="210" hidden="1"/>
  </cols>
  <sheetData>
    <row r="1" spans="2:8" s="205" customFormat="1" ht="17.399999999999999" customHeight="1" x14ac:dyDescent="0.3">
      <c r="B1" s="256"/>
      <c r="C1" s="256"/>
      <c r="D1" s="256"/>
      <c r="E1" s="256"/>
      <c r="F1" s="256"/>
      <c r="G1" s="256"/>
      <c r="H1" s="256"/>
    </row>
    <row r="2" spans="2:8" s="205" customFormat="1" ht="17.399999999999999" customHeight="1" x14ac:dyDescent="0.3">
      <c r="B2" s="256"/>
      <c r="C2" s="256"/>
      <c r="D2" s="256"/>
      <c r="E2" s="256"/>
      <c r="F2" s="256"/>
      <c r="G2" s="256"/>
      <c r="H2" s="256"/>
    </row>
    <row r="3" spans="2:8" s="205" customFormat="1" ht="14.4" customHeight="1" x14ac:dyDescent="0.3">
      <c r="B3" s="256"/>
      <c r="C3" s="256"/>
      <c r="D3" s="256"/>
      <c r="E3" s="256"/>
      <c r="F3" s="256"/>
      <c r="G3" s="256"/>
      <c r="H3" s="256"/>
    </row>
    <row r="4" spans="2:8" s="205" customFormat="1" ht="14.4" customHeight="1" x14ac:dyDescent="0.3">
      <c r="B4" s="256"/>
      <c r="C4" s="256"/>
      <c r="D4" s="256"/>
      <c r="E4" s="256"/>
      <c r="F4" s="256"/>
      <c r="G4" s="256"/>
      <c r="H4" s="256"/>
    </row>
    <row r="5" spans="2:8" s="205" customFormat="1" x14ac:dyDescent="0.3">
      <c r="B5" s="256"/>
      <c r="C5" s="256"/>
      <c r="D5" s="256"/>
      <c r="E5" s="256"/>
      <c r="F5" s="256"/>
      <c r="G5" s="256"/>
      <c r="H5" s="256"/>
    </row>
    <row r="6" spans="2:8" s="205" customFormat="1" ht="13.95" customHeight="1" x14ac:dyDescent="0.3">
      <c r="B6" s="256"/>
      <c r="C6" s="256"/>
      <c r="D6" s="256"/>
      <c r="E6" s="256"/>
      <c r="F6" s="256"/>
      <c r="G6" s="256"/>
      <c r="H6" s="256"/>
    </row>
    <row r="7" spans="2:8" s="205" customFormat="1" x14ac:dyDescent="0.3">
      <c r="B7" s="206"/>
      <c r="C7" s="206"/>
      <c r="D7" s="206"/>
      <c r="E7" s="206"/>
      <c r="F7" s="206"/>
      <c r="G7" s="206"/>
      <c r="H7" s="206"/>
    </row>
    <row r="8" spans="2:8" s="205" customFormat="1" x14ac:dyDescent="0.3">
      <c r="B8" s="206"/>
      <c r="C8" s="206"/>
      <c r="D8" s="206"/>
      <c r="E8" s="206"/>
      <c r="F8" s="206"/>
      <c r="G8" s="206"/>
      <c r="H8" s="206"/>
    </row>
    <row r="9" spans="2:8" s="205" customFormat="1" x14ac:dyDescent="0.3">
      <c r="B9" s="206"/>
      <c r="C9" s="206"/>
      <c r="D9" s="206"/>
      <c r="E9" s="206"/>
      <c r="F9" s="206"/>
      <c r="G9" s="206"/>
      <c r="H9" s="206"/>
    </row>
    <row r="10" spans="2:8" s="205" customFormat="1" x14ac:dyDescent="0.3">
      <c r="B10" s="207"/>
      <c r="C10" s="207"/>
      <c r="D10" s="207"/>
      <c r="E10" s="207"/>
      <c r="F10" s="207"/>
      <c r="G10" s="207"/>
      <c r="H10" s="207"/>
    </row>
    <row r="11" spans="2:8" s="205" customFormat="1" ht="5.25" customHeight="1" x14ac:dyDescent="0.3">
      <c r="B11" s="208"/>
      <c r="C11" s="208"/>
      <c r="D11" s="208"/>
      <c r="E11" s="208"/>
      <c r="F11" s="208"/>
      <c r="G11" s="208"/>
      <c r="H11" s="208"/>
    </row>
    <row r="12" spans="2:8" s="205" customFormat="1" ht="13.5" hidden="1" customHeight="1" x14ac:dyDescent="0.3">
      <c r="C12" s="206"/>
      <c r="D12" s="206"/>
      <c r="E12" s="206"/>
      <c r="F12" s="206"/>
      <c r="G12" s="206"/>
      <c r="H12" s="209"/>
    </row>
    <row r="13" spans="2:8" s="205" customFormat="1" ht="13.95" customHeight="1" x14ac:dyDescent="0.3">
      <c r="B13" s="258" t="s">
        <v>128</v>
      </c>
      <c r="C13" s="258"/>
      <c r="D13" s="258"/>
      <c r="E13" s="258"/>
      <c r="F13" s="258"/>
      <c r="G13" s="258"/>
      <c r="H13" s="258"/>
    </row>
    <row r="14" spans="2:8" s="205" customFormat="1" ht="13.95" customHeight="1" x14ac:dyDescent="0.3">
      <c r="B14" s="258"/>
      <c r="C14" s="258"/>
      <c r="D14" s="258"/>
      <c r="E14" s="258"/>
      <c r="F14" s="258"/>
      <c r="G14" s="258"/>
      <c r="H14" s="258"/>
    </row>
    <row r="15" spans="2:8" s="205" customFormat="1" ht="24.75" customHeight="1" x14ac:dyDescent="0.3">
      <c r="B15" s="258"/>
      <c r="C15" s="258"/>
      <c r="D15" s="258"/>
      <c r="E15" s="258"/>
      <c r="F15" s="258"/>
      <c r="G15" s="258"/>
      <c r="H15" s="258"/>
    </row>
    <row r="16" spans="2:8" s="205" customFormat="1" ht="13.95" customHeight="1" x14ac:dyDescent="0.3">
      <c r="B16" s="208"/>
      <c r="C16" s="208"/>
      <c r="D16" s="208"/>
      <c r="E16" s="208"/>
      <c r="F16" s="208"/>
      <c r="G16" s="208"/>
      <c r="H16" s="208"/>
    </row>
    <row r="17" spans="2:9" x14ac:dyDescent="0.3">
      <c r="B17" s="257" t="s">
        <v>110</v>
      </c>
      <c r="C17" s="257"/>
      <c r="D17" s="257"/>
      <c r="E17" s="257"/>
      <c r="F17" s="257"/>
      <c r="G17" s="257"/>
      <c r="H17" s="257"/>
    </row>
    <row r="18" spans="2:9" x14ac:dyDescent="0.3">
      <c r="B18" s="211"/>
      <c r="C18" s="211"/>
      <c r="D18" s="211"/>
      <c r="E18" s="211"/>
    </row>
    <row r="19" spans="2:9" hidden="1" x14ac:dyDescent="0.3"/>
    <row r="20" spans="2:9" x14ac:dyDescent="0.3">
      <c r="B20" s="213" t="s">
        <v>107</v>
      </c>
      <c r="F20" s="253" t="s">
        <v>114</v>
      </c>
      <c r="G20" s="254"/>
      <c r="H20" s="255"/>
    </row>
    <row r="21" spans="2:9" ht="13.95" customHeight="1" x14ac:dyDescent="0.3">
      <c r="B21" s="214" t="s">
        <v>126</v>
      </c>
      <c r="C21" s="215"/>
      <c r="D21" s="244">
        <v>37500</v>
      </c>
      <c r="E21" s="216"/>
      <c r="F21" s="260" t="s">
        <v>106</v>
      </c>
      <c r="G21" s="260"/>
      <c r="H21" s="260"/>
    </row>
    <row r="22" spans="2:9" x14ac:dyDescent="0.3">
      <c r="B22" s="217" t="s">
        <v>125</v>
      </c>
      <c r="C22" s="218"/>
      <c r="D22" s="245">
        <v>36500</v>
      </c>
      <c r="E22" s="216"/>
      <c r="F22" s="260"/>
      <c r="G22" s="260"/>
      <c r="H22" s="260"/>
    </row>
    <row r="23" spans="2:9" x14ac:dyDescent="0.3">
      <c r="F23" s="260"/>
      <c r="G23" s="260"/>
      <c r="H23" s="260"/>
    </row>
    <row r="24" spans="2:9" x14ac:dyDescent="0.3"/>
    <row r="25" spans="2:9" x14ac:dyDescent="0.3">
      <c r="B25" s="213" t="s">
        <v>108</v>
      </c>
      <c r="D25" s="219" t="s">
        <v>84</v>
      </c>
    </row>
    <row r="26" spans="2:9" ht="13.95" customHeight="1" x14ac:dyDescent="0.3">
      <c r="B26" s="246" t="s">
        <v>22</v>
      </c>
      <c r="C26" s="215" t="s">
        <v>3</v>
      </c>
      <c r="D26" s="249">
        <v>97</v>
      </c>
      <c r="F26" s="261" t="s">
        <v>130</v>
      </c>
      <c r="G26" s="261"/>
      <c r="H26" s="261"/>
      <c r="I26" s="220"/>
    </row>
    <row r="27" spans="2:9" x14ac:dyDescent="0.3">
      <c r="B27" s="247"/>
      <c r="C27" s="205" t="s">
        <v>4</v>
      </c>
      <c r="D27" s="250"/>
      <c r="F27" s="261"/>
      <c r="G27" s="261"/>
      <c r="H27" s="261"/>
      <c r="I27" s="220"/>
    </row>
    <row r="28" spans="2:9" x14ac:dyDescent="0.3">
      <c r="B28" s="247"/>
      <c r="C28" s="205" t="s">
        <v>5</v>
      </c>
      <c r="D28" s="250"/>
      <c r="F28" s="261"/>
      <c r="G28" s="261"/>
      <c r="H28" s="261"/>
      <c r="I28" s="220"/>
    </row>
    <row r="29" spans="2:9" x14ac:dyDescent="0.3">
      <c r="B29" s="248"/>
      <c r="C29" s="218" t="s">
        <v>6</v>
      </c>
      <c r="D29" s="251"/>
      <c r="F29" s="261"/>
      <c r="G29" s="261"/>
      <c r="H29" s="261"/>
      <c r="I29" s="220"/>
    </row>
    <row r="30" spans="2:9" x14ac:dyDescent="0.3">
      <c r="F30" s="261"/>
      <c r="G30" s="261"/>
      <c r="H30" s="261"/>
    </row>
    <row r="31" spans="2:9" x14ac:dyDescent="0.3"/>
    <row r="32" spans="2:9" x14ac:dyDescent="0.3">
      <c r="B32" s="253" t="s">
        <v>97</v>
      </c>
      <c r="C32" s="254"/>
      <c r="D32" s="254"/>
      <c r="E32" s="254"/>
      <c r="F32" s="254"/>
      <c r="G32" s="254"/>
      <c r="H32" s="255"/>
    </row>
    <row r="33" spans="2:9" x14ac:dyDescent="0.3"/>
    <row r="34" spans="2:9" x14ac:dyDescent="0.3">
      <c r="B34" s="265" t="s">
        <v>100</v>
      </c>
      <c r="C34" s="266"/>
      <c r="D34" s="266"/>
      <c r="E34" s="266"/>
      <c r="F34" s="266"/>
      <c r="G34" s="266"/>
      <c r="H34" s="267"/>
    </row>
    <row r="35" spans="2:9" ht="45" customHeight="1" x14ac:dyDescent="0.3">
      <c r="B35" s="260" t="s">
        <v>115</v>
      </c>
      <c r="C35" s="260"/>
      <c r="D35" s="260"/>
      <c r="E35" s="260"/>
      <c r="F35" s="260"/>
      <c r="G35" s="260"/>
      <c r="H35" s="260"/>
    </row>
    <row r="36" spans="2:9" ht="15" customHeight="1" x14ac:dyDescent="0.3">
      <c r="B36" s="260"/>
      <c r="C36" s="260"/>
      <c r="D36" s="260"/>
      <c r="E36" s="260"/>
      <c r="F36" s="260"/>
      <c r="G36" s="260"/>
      <c r="H36" s="260"/>
    </row>
    <row r="37" spans="2:9" x14ac:dyDescent="0.3">
      <c r="B37" s="221"/>
      <c r="C37" s="221"/>
      <c r="D37" s="221"/>
    </row>
    <row r="38" spans="2:9" x14ac:dyDescent="0.3">
      <c r="C38" s="219" t="s">
        <v>98</v>
      </c>
      <c r="D38" s="219" t="s">
        <v>99</v>
      </c>
      <c r="F38" s="253" t="s">
        <v>114</v>
      </c>
      <c r="G38" s="254"/>
      <c r="H38" s="255"/>
    </row>
    <row r="39" spans="2:9" ht="13.95" customHeight="1" x14ac:dyDescent="0.3">
      <c r="B39" s="210" t="s">
        <v>118</v>
      </c>
      <c r="C39" s="222">
        <f>+Berekening2025!D35</f>
        <v>96</v>
      </c>
      <c r="D39" s="242">
        <f>IF(Berekening2025!E35&gt;0,Berekening2025!E35,0)</f>
        <v>0</v>
      </c>
      <c r="F39" s="270" t="s">
        <v>109</v>
      </c>
      <c r="G39" s="270"/>
      <c r="H39" s="270"/>
      <c r="I39" s="220"/>
    </row>
    <row r="40" spans="2:9" x14ac:dyDescent="0.3">
      <c r="B40" s="210" t="s">
        <v>121</v>
      </c>
      <c r="C40" s="223">
        <f>+Berekening2024!D35</f>
        <v>90.9</v>
      </c>
      <c r="D40" s="243">
        <f>IF(Berekening2024!E35&gt;0,Berekening2024!E35,0)</f>
        <v>0</v>
      </c>
      <c r="F40" s="270"/>
      <c r="G40" s="270"/>
      <c r="H40" s="270"/>
      <c r="I40" s="220"/>
    </row>
    <row r="41" spans="2:9" x14ac:dyDescent="0.3">
      <c r="B41" s="210" t="s">
        <v>101</v>
      </c>
      <c r="C41" s="222">
        <f>C39-C40</f>
        <v>5.0999999999999943</v>
      </c>
      <c r="D41" s="242">
        <f>D39-D40</f>
        <v>0</v>
      </c>
      <c r="F41" s="270"/>
      <c r="G41" s="270"/>
      <c r="H41" s="270"/>
      <c r="I41" s="220"/>
    </row>
    <row r="42" spans="2:9" x14ac:dyDescent="0.3">
      <c r="C42" s="222"/>
      <c r="D42" s="242"/>
    </row>
    <row r="43" spans="2:9" x14ac:dyDescent="0.3">
      <c r="B43" s="210" t="s">
        <v>127</v>
      </c>
      <c r="D43" s="242">
        <f>(D21/D22-1)*100</f>
        <v>2.7397260273972712</v>
      </c>
    </row>
    <row r="44" spans="2:9" x14ac:dyDescent="0.3">
      <c r="B44" s="259" t="str">
        <f>IF(D43&lt;-10,"Het inkomen is met meer dan 10 % gedaald, de netto kosten zijn dan niet goed vergelijkbaar"," ")</f>
        <v xml:space="preserve"> </v>
      </c>
      <c r="C44" s="259"/>
      <c r="D44" s="259"/>
    </row>
    <row r="45" spans="2:9" x14ac:dyDescent="0.3">
      <c r="B45" s="252" t="str">
        <f>IF(D43&gt;10,"Het inkomen is met meer dan 10 % gestegen, de netto kosten zijn dan mogelijk niet goed vergelijkbaar"," ")</f>
        <v xml:space="preserve"> </v>
      </c>
      <c r="C45" s="252"/>
      <c r="D45" s="252"/>
      <c r="E45" s="252"/>
      <c r="F45" s="252"/>
    </row>
    <row r="46" spans="2:9" x14ac:dyDescent="0.3">
      <c r="B46" s="265" t="s">
        <v>103</v>
      </c>
      <c r="C46" s="266"/>
      <c r="D46" s="266"/>
      <c r="E46" s="266"/>
      <c r="F46" s="266"/>
      <c r="G46" s="266"/>
      <c r="H46" s="267"/>
    </row>
    <row r="47" spans="2:9" ht="15" customHeight="1" x14ac:dyDescent="0.3">
      <c r="B47" s="263" t="s">
        <v>104</v>
      </c>
      <c r="C47" s="263"/>
      <c r="D47" s="263"/>
      <c r="E47" s="263"/>
      <c r="F47" s="263"/>
      <c r="G47" s="263"/>
      <c r="H47" s="263"/>
    </row>
    <row r="48" spans="2:9" x14ac:dyDescent="0.3">
      <c r="B48" s="271"/>
      <c r="C48" s="271"/>
      <c r="D48" s="271"/>
      <c r="E48" s="271"/>
      <c r="F48" s="271"/>
      <c r="G48" s="271"/>
      <c r="H48" s="271"/>
    </row>
    <row r="49" spans="2:8" x14ac:dyDescent="0.3">
      <c r="B49" s="221"/>
      <c r="C49" s="221"/>
      <c r="D49" s="221"/>
    </row>
    <row r="50" spans="2:8" x14ac:dyDescent="0.3">
      <c r="C50" s="224"/>
      <c r="D50" s="224"/>
    </row>
    <row r="51" spans="2:8" x14ac:dyDescent="0.3">
      <c r="B51" s="225" t="s">
        <v>102</v>
      </c>
      <c r="C51" s="226" t="s">
        <v>88</v>
      </c>
      <c r="D51" s="227" t="s">
        <v>89</v>
      </c>
      <c r="E51" s="219" t="s">
        <v>90</v>
      </c>
      <c r="F51" s="253" t="s">
        <v>114</v>
      </c>
      <c r="G51" s="254"/>
      <c r="H51" s="255"/>
    </row>
    <row r="52" spans="2:8" x14ac:dyDescent="0.3">
      <c r="B52" s="210" t="s">
        <v>117</v>
      </c>
      <c r="C52" s="228">
        <f>+C74</f>
        <v>41.205600000000004</v>
      </c>
      <c r="D52" s="228">
        <f>+D74</f>
        <v>89.084799999999845</v>
      </c>
      <c r="E52" s="212">
        <f>D52-C52</f>
        <v>47.879199999999841</v>
      </c>
      <c r="F52" s="260" t="s">
        <v>111</v>
      </c>
      <c r="G52" s="260"/>
      <c r="H52" s="260"/>
    </row>
    <row r="53" spans="2:8" x14ac:dyDescent="0.3">
      <c r="B53" s="210" t="s">
        <v>122</v>
      </c>
      <c r="C53" s="229">
        <f>+C86</f>
        <v>88.446539999999914</v>
      </c>
      <c r="D53" s="229">
        <f>+D86</f>
        <v>121.51674999999994</v>
      </c>
      <c r="E53" s="212">
        <f>D53-C53</f>
        <v>33.070210000000031</v>
      </c>
      <c r="F53" s="260"/>
      <c r="G53" s="260"/>
      <c r="H53" s="260"/>
    </row>
    <row r="54" spans="2:8" x14ac:dyDescent="0.3">
      <c r="B54" s="210" t="s">
        <v>131</v>
      </c>
      <c r="C54" s="230">
        <f>C53-C52</f>
        <v>47.24093999999991</v>
      </c>
      <c r="D54" s="230">
        <f>D53-D52</f>
        <v>32.4319500000001</v>
      </c>
      <c r="E54" s="212"/>
    </row>
    <row r="55" spans="2:8" x14ac:dyDescent="0.3">
      <c r="C55" s="231"/>
      <c r="D55" s="231"/>
      <c r="E55" s="212"/>
    </row>
    <row r="56" spans="2:8" x14ac:dyDescent="0.3">
      <c r="B56" s="268" t="str">
        <f>IF(C$54&gt;0,"In 2025 zijn de netto kosten per maand lager dan in 2024"," ")</f>
        <v>In 2025 zijn de netto kosten per maand lager dan in 2024</v>
      </c>
      <c r="C56" s="268"/>
      <c r="D56" s="268"/>
      <c r="E56" s="268"/>
      <c r="F56" s="268"/>
    </row>
    <row r="57" spans="2:8" x14ac:dyDescent="0.3">
      <c r="B57" s="269" t="str">
        <f>IF(C$54&lt;0,"In 2025 zijn de netto kosten per maand hoger dan in 2024, zijn de inkomens correct ingevuld ?"," ")</f>
        <v xml:space="preserve"> </v>
      </c>
      <c r="C57" s="269"/>
      <c r="D57" s="269"/>
      <c r="E57" s="269"/>
      <c r="F57" s="269"/>
    </row>
    <row r="58" spans="2:8" x14ac:dyDescent="0.3">
      <c r="B58" s="225" t="s">
        <v>112</v>
      </c>
      <c r="C58" s="226" t="s">
        <v>88</v>
      </c>
      <c r="D58" s="227" t="s">
        <v>89</v>
      </c>
    </row>
    <row r="59" spans="2:8" x14ac:dyDescent="0.3">
      <c r="B59" s="210" t="s">
        <v>119</v>
      </c>
      <c r="C59" s="232">
        <f>(C52*12)/$D21</f>
        <v>1.3185792000000002E-2</v>
      </c>
      <c r="D59" s="232">
        <f>(D52*12)/$D21</f>
        <v>2.850713599999995E-2</v>
      </c>
    </row>
    <row r="60" spans="2:8" x14ac:dyDescent="0.3">
      <c r="B60" s="210" t="s">
        <v>123</v>
      </c>
      <c r="C60" s="232">
        <f>(C53*12)/$D22</f>
        <v>2.9078314520547918E-2</v>
      </c>
      <c r="D60" s="232">
        <f>(D53*12)/$D22</f>
        <v>3.9950712328767103E-2</v>
      </c>
    </row>
    <row r="61" spans="2:8" x14ac:dyDescent="0.3">
      <c r="C61" s="224"/>
      <c r="D61" s="224"/>
    </row>
    <row r="62" spans="2:8" x14ac:dyDescent="0.3">
      <c r="B62" s="268" t="str">
        <f>IF(C59&lt;C60,"Het aandeel van de kinderopvangkosten in het jaarinkomen is in 2025 gedaald ten opzichte van 2024."," ")</f>
        <v>Het aandeel van de kinderopvangkosten in het jaarinkomen is in 2025 gedaald ten opzichte van 2024.</v>
      </c>
      <c r="C62" s="268"/>
      <c r="D62" s="268"/>
      <c r="E62" s="268"/>
      <c r="F62" s="268"/>
    </row>
    <row r="63" spans="2:8" x14ac:dyDescent="0.3">
      <c r="B63" s="236" t="str">
        <f>IF(C59&gt;C60,"Het aandeel van de kinderopvangkosten in het jaarinkomen is in 2025 gestegen ten opzichte van 2024. Zijn alle gegevens goed ingevoerd?"," ")</f>
        <v xml:space="preserve"> </v>
      </c>
      <c r="C63" s="236"/>
      <c r="D63" s="236"/>
      <c r="E63" s="236"/>
      <c r="F63" s="236"/>
    </row>
    <row r="64" spans="2:8" x14ac:dyDescent="0.3"/>
    <row r="65" spans="2:8" x14ac:dyDescent="0.3">
      <c r="B65" s="225" t="s">
        <v>120</v>
      </c>
      <c r="C65" s="226" t="s">
        <v>88</v>
      </c>
      <c r="D65" s="226" t="s">
        <v>89</v>
      </c>
      <c r="E65" s="227" t="s">
        <v>90</v>
      </c>
      <c r="F65" s="253" t="s">
        <v>114</v>
      </c>
      <c r="G65" s="254"/>
      <c r="H65" s="255"/>
    </row>
    <row r="66" spans="2:8" x14ac:dyDescent="0.3">
      <c r="B66" s="233" t="s">
        <v>91</v>
      </c>
      <c r="C66" s="228">
        <f>+Berekening2025!H61</f>
        <v>1030.1399999999999</v>
      </c>
      <c r="D66" s="228">
        <f>+'Berekening2025-2'!H61</f>
        <v>1086.3999999999999</v>
      </c>
      <c r="E66" s="237">
        <f>D66-C66</f>
        <v>56.259999999999991</v>
      </c>
      <c r="G66" s="212"/>
      <c r="H66" s="210"/>
    </row>
    <row r="67" spans="2:8" x14ac:dyDescent="0.3">
      <c r="B67" s="233" t="s">
        <v>92</v>
      </c>
      <c r="C67" s="229">
        <f>+Berekening2025!H62</f>
        <v>988.93439999999987</v>
      </c>
      <c r="D67" s="229">
        <f>+'Berekening2025-2'!H62</f>
        <v>997.31520000000012</v>
      </c>
      <c r="E67" s="238">
        <f t="shared" ref="E67:E74" si="0">D67-C67</f>
        <v>8.3808000000002494</v>
      </c>
      <c r="G67" s="212"/>
      <c r="H67" s="210"/>
    </row>
    <row r="68" spans="2:8" x14ac:dyDescent="0.3">
      <c r="B68" s="234" t="s">
        <v>93</v>
      </c>
      <c r="C68" s="230">
        <f>+Berekening2025!H63</f>
        <v>41.205600000000004</v>
      </c>
      <c r="D68" s="230">
        <f>+'Berekening2025-2'!H63</f>
        <v>89.084799999999746</v>
      </c>
      <c r="E68" s="239">
        <f t="shared" si="0"/>
        <v>47.879199999999742</v>
      </c>
      <c r="G68" s="212"/>
      <c r="H68" s="210"/>
    </row>
    <row r="69" spans="2:8" x14ac:dyDescent="0.3">
      <c r="B69" s="233"/>
      <c r="C69" s="228"/>
      <c r="D69" s="228"/>
      <c r="E69" s="237"/>
      <c r="G69" s="212"/>
      <c r="H69" s="210"/>
    </row>
    <row r="70" spans="2:8" x14ac:dyDescent="0.3">
      <c r="B70" s="234" t="s">
        <v>94</v>
      </c>
      <c r="C70" s="228"/>
      <c r="D70" s="228"/>
      <c r="E70" s="237"/>
      <c r="F70" s="262" t="s">
        <v>116</v>
      </c>
      <c r="G70" s="260"/>
      <c r="H70" s="260"/>
    </row>
    <row r="71" spans="2:8" x14ac:dyDescent="0.3">
      <c r="B71" s="233" t="s">
        <v>95</v>
      </c>
      <c r="C71" s="228">
        <f>+Berekening2025!H66</f>
        <v>0</v>
      </c>
      <c r="D71" s="228">
        <f>+'Berekening2025-2'!H66</f>
        <v>47.529999999999845</v>
      </c>
      <c r="E71" s="237">
        <f t="shared" si="0"/>
        <v>47.529999999999845</v>
      </c>
      <c r="F71" s="262"/>
      <c r="G71" s="260"/>
      <c r="H71" s="260"/>
    </row>
    <row r="72" spans="2:8" ht="15.75" hidden="1" customHeight="1" x14ac:dyDescent="0.3">
      <c r="B72" s="233" t="s">
        <v>96</v>
      </c>
      <c r="C72" s="228">
        <f>+Berekening2025!H67</f>
        <v>0</v>
      </c>
      <c r="D72" s="228">
        <f>+'Berekening2025-2'!H67</f>
        <v>0</v>
      </c>
      <c r="E72" s="237">
        <f t="shared" si="0"/>
        <v>0</v>
      </c>
      <c r="F72" s="262"/>
      <c r="G72" s="260"/>
      <c r="H72" s="260"/>
    </row>
    <row r="73" spans="2:8" x14ac:dyDescent="0.3">
      <c r="B73" s="233" t="s">
        <v>39</v>
      </c>
      <c r="C73" s="229">
        <f>+Berekening2025!H68</f>
        <v>41.205600000000004</v>
      </c>
      <c r="D73" s="229">
        <f>+'Berekening2025-2'!H68</f>
        <v>41.5548</v>
      </c>
      <c r="E73" s="238">
        <f t="shared" si="0"/>
        <v>0.34919999999999618</v>
      </c>
      <c r="F73" s="262"/>
      <c r="G73" s="260"/>
      <c r="H73" s="260"/>
    </row>
    <row r="74" spans="2:8" x14ac:dyDescent="0.3">
      <c r="B74" s="235" t="s">
        <v>93</v>
      </c>
      <c r="C74" s="240">
        <f>+Berekening2025!H69</f>
        <v>41.205600000000004</v>
      </c>
      <c r="D74" s="240">
        <f>+'Berekening2025-2'!H69</f>
        <v>89.084799999999845</v>
      </c>
      <c r="E74" s="241">
        <f t="shared" si="0"/>
        <v>47.879199999999841</v>
      </c>
      <c r="F74" s="262"/>
      <c r="G74" s="260"/>
      <c r="H74" s="260"/>
    </row>
    <row r="75" spans="2:8" x14ac:dyDescent="0.3">
      <c r="G75" s="212"/>
      <c r="H75" s="210"/>
    </row>
    <row r="76" spans="2:8" x14ac:dyDescent="0.3">
      <c r="G76" s="212"/>
      <c r="H76" s="210"/>
    </row>
    <row r="77" spans="2:8" x14ac:dyDescent="0.3">
      <c r="B77" s="225" t="s">
        <v>124</v>
      </c>
      <c r="C77" s="226" t="s">
        <v>88</v>
      </c>
      <c r="D77" s="226" t="s">
        <v>89</v>
      </c>
      <c r="E77" s="227" t="s">
        <v>90</v>
      </c>
      <c r="G77" s="212"/>
      <c r="H77" s="210"/>
    </row>
    <row r="78" spans="2:8" x14ac:dyDescent="0.3">
      <c r="B78" s="233" t="s">
        <v>91</v>
      </c>
      <c r="C78" s="228">
        <f>+Berekening2024!H61</f>
        <v>971.93999999999994</v>
      </c>
      <c r="D78" s="228">
        <f>+'Berekening2024-2'!H61</f>
        <v>1025.29</v>
      </c>
      <c r="E78" s="237">
        <f>D78-C78</f>
        <v>53.350000000000023</v>
      </c>
      <c r="G78" s="212"/>
      <c r="H78" s="210"/>
    </row>
    <row r="79" spans="2:8" x14ac:dyDescent="0.3">
      <c r="B79" s="233" t="s">
        <v>92</v>
      </c>
      <c r="C79" s="229">
        <f>+Berekening2024!H62</f>
        <v>883.49346000000003</v>
      </c>
      <c r="D79" s="229">
        <f>+'Berekening2024-2'!H62</f>
        <v>903.77324999999996</v>
      </c>
      <c r="E79" s="238">
        <f t="shared" ref="E79:E80" si="1">D79-C79</f>
        <v>20.279789999999934</v>
      </c>
      <c r="G79" s="212"/>
      <c r="H79" s="210"/>
    </row>
    <row r="80" spans="2:8" x14ac:dyDescent="0.3">
      <c r="B80" s="234" t="s">
        <v>93</v>
      </c>
      <c r="C80" s="230">
        <f>+Berekening2024!H63</f>
        <v>88.446539999999914</v>
      </c>
      <c r="D80" s="230">
        <f>+'Berekening2024-2'!H63</f>
        <v>121.51675</v>
      </c>
      <c r="E80" s="239">
        <f t="shared" si="1"/>
        <v>33.070210000000088</v>
      </c>
      <c r="G80" s="212"/>
      <c r="H80" s="210"/>
    </row>
    <row r="81" spans="2:8" x14ac:dyDescent="0.3">
      <c r="B81" s="233"/>
      <c r="C81" s="228"/>
      <c r="D81" s="228"/>
      <c r="E81" s="237"/>
      <c r="G81" s="212"/>
      <c r="H81" s="210"/>
    </row>
    <row r="82" spans="2:8" x14ac:dyDescent="0.3">
      <c r="B82" s="234" t="s">
        <v>94</v>
      </c>
      <c r="C82" s="228"/>
      <c r="D82" s="228"/>
      <c r="E82" s="237"/>
      <c r="G82" s="212"/>
      <c r="H82" s="210"/>
    </row>
    <row r="83" spans="2:8" x14ac:dyDescent="0.3">
      <c r="B83" s="233" t="s">
        <v>95</v>
      </c>
      <c r="C83" s="228">
        <f>+Berekening2024!H66</f>
        <v>0</v>
      </c>
      <c r="D83" s="228">
        <f>+'Berekening2024-2'!H66</f>
        <v>31.040000000000028</v>
      </c>
      <c r="E83" s="237">
        <f t="shared" ref="E83:E86" si="2">D83-C83</f>
        <v>31.040000000000028</v>
      </c>
      <c r="G83" s="212"/>
      <c r="H83" s="210"/>
    </row>
    <row r="84" spans="2:8" hidden="1" x14ac:dyDescent="0.3">
      <c r="B84" s="233" t="s">
        <v>96</v>
      </c>
      <c r="C84" s="228">
        <f>+Berekening2024!H67</f>
        <v>0</v>
      </c>
      <c r="D84" s="228">
        <f>+'Berekening2024-2'!H67</f>
        <v>0</v>
      </c>
      <c r="E84" s="237">
        <f t="shared" si="2"/>
        <v>0</v>
      </c>
      <c r="G84" s="212"/>
      <c r="H84" s="210"/>
    </row>
    <row r="85" spans="2:8" x14ac:dyDescent="0.3">
      <c r="B85" s="233" t="s">
        <v>39</v>
      </c>
      <c r="C85" s="229">
        <f>+Berekening2024!H68</f>
        <v>88.446539999999914</v>
      </c>
      <c r="D85" s="229">
        <f>+'Berekening2024-2'!H68</f>
        <v>90.476749999999925</v>
      </c>
      <c r="E85" s="238">
        <f t="shared" si="2"/>
        <v>2.030210000000011</v>
      </c>
      <c r="G85" s="212"/>
      <c r="H85" s="210"/>
    </row>
    <row r="86" spans="2:8" x14ac:dyDescent="0.3">
      <c r="B86" s="235" t="s">
        <v>93</v>
      </c>
      <c r="C86" s="240">
        <f>+Berekening2024!H69</f>
        <v>88.446539999999914</v>
      </c>
      <c r="D86" s="240">
        <f>+'Berekening2024-2'!H69</f>
        <v>121.51674999999994</v>
      </c>
      <c r="E86" s="241">
        <f t="shared" si="2"/>
        <v>33.070210000000031</v>
      </c>
      <c r="G86" s="212"/>
      <c r="H86" s="210"/>
    </row>
    <row r="87" spans="2:8" x14ac:dyDescent="0.3"/>
    <row r="88" spans="2:8" x14ac:dyDescent="0.3">
      <c r="B88" s="265" t="s">
        <v>105</v>
      </c>
      <c r="C88" s="266"/>
      <c r="D88" s="266"/>
      <c r="E88" s="266"/>
      <c r="F88" s="266"/>
      <c r="G88" s="266"/>
      <c r="H88" s="267"/>
    </row>
    <row r="89" spans="2:8" ht="99.75" customHeight="1" x14ac:dyDescent="0.3">
      <c r="B89" s="263" t="s">
        <v>129</v>
      </c>
      <c r="C89" s="263"/>
      <c r="D89" s="263"/>
      <c r="E89" s="263"/>
      <c r="F89" s="263"/>
      <c r="G89" s="263"/>
      <c r="H89" s="263"/>
    </row>
    <row r="90" spans="2:8" x14ac:dyDescent="0.3"/>
    <row r="91" spans="2:8" x14ac:dyDescent="0.3">
      <c r="B91" s="264" t="s">
        <v>113</v>
      </c>
      <c r="C91" s="264"/>
      <c r="D91" s="264"/>
      <c r="E91" s="264"/>
      <c r="F91" s="264"/>
      <c r="G91" s="264"/>
      <c r="H91" s="264"/>
    </row>
    <row r="92" spans="2:8" x14ac:dyDescent="0.3"/>
    <row r="93" spans="2:8" x14ac:dyDescent="0.3"/>
    <row r="94" spans="2:8" x14ac:dyDescent="0.3"/>
    <row r="95" spans="2:8" x14ac:dyDescent="0.3"/>
    <row r="96" spans="2:8"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sheetData>
  <sheetProtection algorithmName="SHA-512" hashValue="7eWBXRHx1vpg2OIn4PeR+EB5sFLVhxkGz0g5bMB2WDQtah42BK3Wl14mPRB6JBajqIo7NsBlZA8gVfrmjAbInA==" saltValue="vHCXTkKEyocXxzocGwrbvA==" spinCount="100000" sheet="1" objects="1" scenarios="1"/>
  <mergeCells count="25">
    <mergeCell ref="F70:H74"/>
    <mergeCell ref="B89:H89"/>
    <mergeCell ref="B91:H91"/>
    <mergeCell ref="B32:H32"/>
    <mergeCell ref="B34:H34"/>
    <mergeCell ref="F38:H38"/>
    <mergeCell ref="B62:F62"/>
    <mergeCell ref="B46:H46"/>
    <mergeCell ref="F51:H51"/>
    <mergeCell ref="B88:H88"/>
    <mergeCell ref="B56:F56"/>
    <mergeCell ref="B57:F57"/>
    <mergeCell ref="F52:H53"/>
    <mergeCell ref="F39:H41"/>
    <mergeCell ref="B35:H36"/>
    <mergeCell ref="B47:H48"/>
    <mergeCell ref="B45:F45"/>
    <mergeCell ref="F65:H65"/>
    <mergeCell ref="B1:H6"/>
    <mergeCell ref="B17:H17"/>
    <mergeCell ref="B13:H15"/>
    <mergeCell ref="B44:D44"/>
    <mergeCell ref="F20:H20"/>
    <mergeCell ref="F21:H23"/>
    <mergeCell ref="F26:H30"/>
  </mergeCells>
  <dataValidations xWindow="895" yWindow="451" count="2">
    <dataValidation type="whole" errorStyle="information" allowBlank="1" showInputMessage="1" showErrorMessage="1" errorTitle="Foutmelding" error="Een heel getal tussen 0 en 999.999" sqref="D21:D22">
      <formula1>0</formula1>
      <formula2>999999</formula2>
    </dataValidation>
    <dataValidation type="decimal" allowBlank="1" showInputMessage="1" showErrorMessage="1" errorTitle="Fout" error="Voer hier de kinderopvanguren in , een getal tussen 0 en 230" promptTitle="Voer aantal maanduren in" prompt="Voer hier het aantal kinderopvang uren per maand in dat gefactureerd wordt. KSH factureert niet meer 230 uur." sqref="D26:D29">
      <formula1>0</formula1>
      <formula2>230</formula2>
    </dataValidation>
  </dataValidations>
  <pageMargins left="0.7" right="0.7" top="0.75" bottom="0.75" header="0.3" footer="0.3"/>
  <pageSetup paperSize="9" scale="51" fitToWidth="0" orientation="portrait" r:id="rId1"/>
  <headerFooter>
    <oddFooter>&amp;CModel versie 3 juni 2025</oddFooter>
  </headerFooter>
  <drawing r:id="rId2"/>
  <extLst>
    <ext xmlns:x14="http://schemas.microsoft.com/office/spreadsheetml/2009/9/main" uri="{CCE6A557-97BC-4b89-ADB6-D9C93CAAB3DF}">
      <x14:dataValidations xmlns:xm="http://schemas.microsoft.com/office/excel/2006/main" xWindow="895" yWindow="451" count="1">
        <x14:dataValidation type="list" allowBlank="1" showInputMessage="1" showErrorMessage="1" promptTitle="Selecteer opvangvorm" prompt="Selecteer opvangvorm KDV (kinderdagverblijf), BSO (buitenschoolse opvang)">
          <x14:formula1>
            <xm:f>basisinfo2025!$A$1:$A$2</xm:f>
          </x14:formula1>
          <xm:sqref>B26:B29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
  <sheetViews>
    <sheetView topLeftCell="A11" workbookViewId="0">
      <selection activeCell="G35" sqref="G35"/>
    </sheetView>
  </sheetViews>
  <sheetFormatPr defaultColWidth="0" defaultRowHeight="13.8" zeroHeight="1" x14ac:dyDescent="0.25"/>
  <cols>
    <col min="1" max="1" width="8.88671875" style="14" customWidth="1"/>
    <col min="2" max="2" width="52.33203125" style="14" customWidth="1"/>
    <col min="3" max="3" width="15.33203125" style="14" customWidth="1"/>
    <col min="4" max="7" width="15.6640625" style="14" customWidth="1"/>
    <col min="8" max="8" width="12.6640625" style="16" customWidth="1"/>
    <col min="9" max="9" width="5.88671875" style="14" customWidth="1"/>
    <col min="10" max="16384" width="8.88671875" style="14" hidden="1"/>
  </cols>
  <sheetData>
    <row r="1" spans="2:8" ht="17.399999999999999" customHeight="1" x14ac:dyDescent="0.3">
      <c r="B1" s="277" t="s">
        <v>75</v>
      </c>
      <c r="C1" s="278"/>
      <c r="D1" s="278"/>
      <c r="E1" s="278"/>
      <c r="F1" s="278"/>
      <c r="G1" s="278"/>
      <c r="H1" s="279"/>
    </row>
    <row r="2" spans="2:8" ht="17.399999999999999" customHeight="1" x14ac:dyDescent="0.3">
      <c r="B2" s="285" t="s">
        <v>82</v>
      </c>
      <c r="C2" s="286"/>
      <c r="D2" s="286"/>
      <c r="E2" s="286"/>
      <c r="F2" s="286"/>
      <c r="G2" s="286"/>
      <c r="H2" s="287"/>
    </row>
    <row r="3" spans="2:8" ht="14.4" x14ac:dyDescent="0.3">
      <c r="B3" s="280" t="s">
        <v>34</v>
      </c>
      <c r="C3" s="281"/>
      <c r="D3" s="281"/>
      <c r="E3" s="281"/>
      <c r="F3" s="281"/>
      <c r="G3" s="281"/>
      <c r="H3" s="282"/>
    </row>
    <row r="4" spans="2:8" ht="14.4" x14ac:dyDescent="0.3">
      <c r="B4" s="288" t="s">
        <v>81</v>
      </c>
      <c r="C4" s="289"/>
      <c r="D4" s="289"/>
      <c r="E4" s="289"/>
      <c r="F4" s="289"/>
      <c r="G4" s="289"/>
      <c r="H4" s="290"/>
    </row>
    <row r="5" spans="2:8" x14ac:dyDescent="0.25"/>
    <row r="6" spans="2:8" ht="13.95" customHeight="1" x14ac:dyDescent="0.25">
      <c r="B6" s="291" t="s">
        <v>83</v>
      </c>
      <c r="C6" s="292"/>
      <c r="D6" s="292"/>
      <c r="E6" s="292"/>
      <c r="F6" s="292"/>
      <c r="G6" s="292"/>
      <c r="H6" s="293"/>
    </row>
    <row r="7" spans="2:8" x14ac:dyDescent="0.25">
      <c r="B7" s="294"/>
      <c r="C7" s="295"/>
      <c r="D7" s="295"/>
      <c r="E7" s="295"/>
      <c r="F7" s="295"/>
      <c r="G7" s="295"/>
      <c r="H7" s="296"/>
    </row>
    <row r="8" spans="2:8" ht="13.95" hidden="1" customHeight="1" x14ac:dyDescent="0.25">
      <c r="B8" s="294"/>
      <c r="C8" s="295"/>
      <c r="D8" s="295"/>
      <c r="E8" s="295"/>
      <c r="F8" s="295"/>
      <c r="G8" s="295"/>
      <c r="H8" s="296"/>
    </row>
    <row r="9" spans="2:8" ht="13.95" hidden="1" customHeight="1" x14ac:dyDescent="0.25">
      <c r="B9" s="297"/>
      <c r="C9" s="298"/>
      <c r="D9" s="298"/>
      <c r="E9" s="298"/>
      <c r="F9" s="298"/>
      <c r="G9" s="298"/>
      <c r="H9" s="299"/>
    </row>
    <row r="10" spans="2:8" x14ac:dyDescent="0.25">
      <c r="B10" s="300" t="s">
        <v>48</v>
      </c>
      <c r="C10" s="301"/>
      <c r="D10" s="301"/>
      <c r="E10" s="301"/>
      <c r="F10" s="301"/>
      <c r="G10" s="301"/>
      <c r="H10" s="302"/>
    </row>
    <row r="11" spans="2:8" x14ac:dyDescent="0.25">
      <c r="B11" s="109"/>
      <c r="C11" s="109"/>
      <c r="D11" s="109"/>
      <c r="E11" s="109"/>
      <c r="F11" s="109"/>
      <c r="G11" s="109"/>
      <c r="H11" s="109"/>
    </row>
    <row r="12" spans="2:8" ht="13.95" customHeight="1" x14ac:dyDescent="0.25">
      <c r="C12" s="273" t="s">
        <v>47</v>
      </c>
      <c r="D12" s="273"/>
      <c r="E12" s="273"/>
      <c r="F12" s="63"/>
      <c r="G12" s="63"/>
    </row>
    <row r="13" spans="2:8" ht="13.95" customHeight="1" x14ac:dyDescent="0.25">
      <c r="C13" s="274" t="s">
        <v>62</v>
      </c>
      <c r="D13" s="274"/>
      <c r="E13" s="274"/>
      <c r="F13" s="63"/>
      <c r="G13" s="63"/>
    </row>
    <row r="14" spans="2:8" ht="13.95" customHeight="1" x14ac:dyDescent="0.25">
      <c r="C14" s="275" t="s">
        <v>61</v>
      </c>
      <c r="D14" s="275"/>
      <c r="E14" s="275"/>
      <c r="F14" s="63"/>
      <c r="G14" s="63"/>
    </row>
    <row r="15" spans="2:8" hidden="1" x14ac:dyDescent="0.25">
      <c r="B15" s="63"/>
      <c r="C15" s="63"/>
      <c r="D15" s="63"/>
      <c r="E15" s="63"/>
      <c r="F15" s="63"/>
      <c r="G15" s="63"/>
    </row>
    <row r="16" spans="2:8" hidden="1" x14ac:dyDescent="0.25">
      <c r="B16" s="63"/>
      <c r="C16" s="63"/>
      <c r="D16" s="63"/>
      <c r="E16" s="63"/>
      <c r="F16" s="63"/>
      <c r="G16" s="63"/>
    </row>
    <row r="17" spans="2:8" hidden="1" x14ac:dyDescent="0.25"/>
    <row r="18" spans="2:8" x14ac:dyDescent="0.25">
      <c r="B18" s="15" t="s">
        <v>8</v>
      </c>
    </row>
    <row r="19" spans="2:8" ht="15.6" x14ac:dyDescent="0.3">
      <c r="B19" s="64" t="s">
        <v>63</v>
      </c>
      <c r="C19" s="11">
        <f>+'Indicatie netto kosten'!D21</f>
        <v>37500</v>
      </c>
      <c r="D19" s="12" t="s">
        <v>18</v>
      </c>
      <c r="E19" s="13" t="s">
        <v>64</v>
      </c>
      <c r="F19" s="9"/>
      <c r="G19" s="9"/>
    </row>
    <row r="20" spans="2:8" ht="15.6" x14ac:dyDescent="0.3">
      <c r="B20" s="82"/>
      <c r="C20" s="11"/>
      <c r="D20" s="12"/>
      <c r="E20" s="13"/>
      <c r="F20" s="9"/>
      <c r="G20" s="9"/>
    </row>
    <row r="21" spans="2:8" x14ac:dyDescent="0.25"/>
    <row r="22" spans="2:8" x14ac:dyDescent="0.25">
      <c r="B22" s="15"/>
      <c r="D22" s="27" t="s">
        <v>19</v>
      </c>
    </row>
    <row r="23" spans="2:8" x14ac:dyDescent="0.25">
      <c r="D23" s="28" t="s">
        <v>3</v>
      </c>
      <c r="E23" s="28" t="s">
        <v>4</v>
      </c>
      <c r="F23" s="28" t="s">
        <v>5</v>
      </c>
      <c r="G23" s="28" t="s">
        <v>6</v>
      </c>
    </row>
    <row r="24" spans="2:8" x14ac:dyDescent="0.25">
      <c r="B24" s="14" t="s">
        <v>16</v>
      </c>
      <c r="C24" s="29" t="s">
        <v>15</v>
      </c>
      <c r="D24" s="106" t="str">
        <f>+'Indicatie netto kosten'!B26</f>
        <v>KDV 0-4</v>
      </c>
      <c r="E24" s="106">
        <f>+'Indicatie netto kosten'!B27</f>
        <v>0</v>
      </c>
      <c r="F24" s="106">
        <f>+'Indicatie netto kosten'!B28</f>
        <v>0</v>
      </c>
      <c r="G24" s="106">
        <f>+'Indicatie netto kosten'!B29</f>
        <v>0</v>
      </c>
    </row>
    <row r="25" spans="2:8" x14ac:dyDescent="0.25">
      <c r="B25" s="64" t="s">
        <v>65</v>
      </c>
      <c r="C25" s="29" t="s">
        <v>17</v>
      </c>
      <c r="D25" s="107">
        <f>+'Indicatie netto kosten'!D26</f>
        <v>97</v>
      </c>
      <c r="E25" s="107">
        <f>+'Indicatie netto kosten'!D27</f>
        <v>0</v>
      </c>
      <c r="F25" s="107">
        <f>+'Indicatie netto kosten'!D28</f>
        <v>0</v>
      </c>
      <c r="G25" s="107">
        <f>+'Indicatie netto kosten'!D29</f>
        <v>0</v>
      </c>
    </row>
    <row r="26" spans="2:8" x14ac:dyDescent="0.25">
      <c r="B26" s="82"/>
      <c r="C26" s="29"/>
      <c r="D26" s="107"/>
      <c r="E26" s="107"/>
      <c r="F26" s="107"/>
      <c r="G26" s="107"/>
    </row>
    <row r="27" spans="2:8" x14ac:dyDescent="0.25">
      <c r="B27" s="64" t="s">
        <v>79</v>
      </c>
      <c r="C27" s="29" t="s">
        <v>17</v>
      </c>
      <c r="D27" s="108">
        <f>IF(D24="KDV 0-4",10.62,9.16)</f>
        <v>10.62</v>
      </c>
      <c r="E27" s="108">
        <f t="shared" ref="E27:G27" si="0">IF(E24="KDV 0-4",10.62,9.16)</f>
        <v>9.16</v>
      </c>
      <c r="F27" s="108">
        <f t="shared" si="0"/>
        <v>9.16</v>
      </c>
      <c r="G27" s="108">
        <f t="shared" si="0"/>
        <v>9.16</v>
      </c>
    </row>
    <row r="28" spans="2:8" x14ac:dyDescent="0.25">
      <c r="B28" s="82"/>
      <c r="C28" s="29"/>
      <c r="D28" s="108"/>
      <c r="E28" s="108"/>
      <c r="F28" s="108"/>
      <c r="G28" s="108"/>
    </row>
    <row r="29" spans="2:8" x14ac:dyDescent="0.25">
      <c r="B29" s="18"/>
      <c r="C29" s="18"/>
      <c r="D29" s="23"/>
      <c r="E29" s="23"/>
      <c r="F29" s="23"/>
      <c r="G29" s="23"/>
    </row>
    <row r="30" spans="2:8" x14ac:dyDescent="0.25"/>
    <row r="31" spans="2:8" x14ac:dyDescent="0.25">
      <c r="B31" s="116" t="s">
        <v>66</v>
      </c>
      <c r="C31" s="126"/>
      <c r="D31" s="120">
        <f>+D32</f>
        <v>10.71</v>
      </c>
      <c r="E31" s="120">
        <f t="shared" ref="E31:G31" si="1">+E32</f>
        <v>0</v>
      </c>
      <c r="F31" s="120">
        <f t="shared" si="1"/>
        <v>0</v>
      </c>
      <c r="G31" s="121">
        <f t="shared" si="1"/>
        <v>0</v>
      </c>
      <c r="H31" s="21"/>
    </row>
    <row r="32" spans="2:8" x14ac:dyDescent="0.25">
      <c r="B32" s="122" t="s">
        <v>36</v>
      </c>
      <c r="C32" s="18"/>
      <c r="D32" s="20">
        <f>+basisinfo2025!C13</f>
        <v>10.71</v>
      </c>
      <c r="E32" s="20">
        <f>+basisinfo2025!D13</f>
        <v>0</v>
      </c>
      <c r="F32" s="20">
        <f>+basisinfo2025!E13</f>
        <v>0</v>
      </c>
      <c r="G32" s="123">
        <f>+basisinfo2025!F13</f>
        <v>0</v>
      </c>
      <c r="H32" s="21"/>
    </row>
    <row r="33" spans="2:8" x14ac:dyDescent="0.25">
      <c r="B33" s="111" t="s">
        <v>51</v>
      </c>
      <c r="C33" s="96"/>
      <c r="D33" s="124" t="e">
        <f>+#REF!</f>
        <v>#REF!</v>
      </c>
      <c r="E33" s="124" t="e">
        <f>+#REF!</f>
        <v>#REF!</v>
      </c>
      <c r="F33" s="124" t="e">
        <f>+#REF!</f>
        <v>#REF!</v>
      </c>
      <c r="G33" s="125" t="e">
        <f>+#REF!</f>
        <v>#REF!</v>
      </c>
      <c r="H33" s="21"/>
    </row>
    <row r="34" spans="2:8" x14ac:dyDescent="0.25">
      <c r="B34" s="18"/>
      <c r="C34" s="18"/>
      <c r="D34" s="20"/>
      <c r="E34" s="20"/>
      <c r="F34" s="20"/>
      <c r="G34" s="20"/>
      <c r="H34" s="21"/>
    </row>
    <row r="35" spans="2:8" x14ac:dyDescent="0.25">
      <c r="B35" s="116" t="s">
        <v>67</v>
      </c>
      <c r="C35" s="126" t="s">
        <v>45</v>
      </c>
      <c r="D35" s="117">
        <f>IF(D25&gt;0,VLOOKUP($C$19,tabelkot2025!$A$2:$D$72,3)," ")</f>
        <v>96</v>
      </c>
      <c r="E35" s="117">
        <f>IF(E25&gt;0,VLOOKUP($C$19,tabelkot2025!$A$2:$D$72,4),0)</f>
        <v>0</v>
      </c>
      <c r="F35" s="117">
        <f>IF(F25&gt;0,VLOOKUP($C$19,tabelkot2025!$A$2:$D$72,4),0)</f>
        <v>0</v>
      </c>
      <c r="G35" s="117">
        <f>IF(G25&gt;0,VLOOKUP($C$19,tabelkot2025!$A$2:$D$72,4),0)</f>
        <v>0</v>
      </c>
      <c r="H35" s="21"/>
    </row>
    <row r="36" spans="2:8" x14ac:dyDescent="0.25">
      <c r="B36" s="111" t="s">
        <v>52</v>
      </c>
      <c r="C36" s="96" t="s">
        <v>45</v>
      </c>
      <c r="D36" s="118" t="e">
        <f>+#REF!</f>
        <v>#REF!</v>
      </c>
      <c r="E36" s="118" t="e">
        <f>+#REF!</f>
        <v>#REF!</v>
      </c>
      <c r="F36" s="118" t="e">
        <f>+#REF!</f>
        <v>#REF!</v>
      </c>
      <c r="G36" s="119" t="e">
        <f>+#REF!</f>
        <v>#REF!</v>
      </c>
      <c r="H36" s="21"/>
    </row>
    <row r="37" spans="2:8" x14ac:dyDescent="0.25">
      <c r="B37" s="18"/>
      <c r="D37" s="44"/>
      <c r="E37" s="44"/>
      <c r="F37" s="44"/>
      <c r="G37" s="44"/>
    </row>
    <row r="38" spans="2:8" x14ac:dyDescent="0.25">
      <c r="B38" s="18" t="s">
        <v>11</v>
      </c>
      <c r="C38" s="18"/>
      <c r="D38" s="22">
        <f>IF(D25&gt;230,230,D25)</f>
        <v>97</v>
      </c>
      <c r="E38" s="22">
        <f>IF(E25&gt;230,230,E25)</f>
        <v>0</v>
      </c>
      <c r="F38" s="22">
        <f>IF(F25&gt;230,230,F25)</f>
        <v>0</v>
      </c>
      <c r="G38" s="22">
        <f>IF(G25&gt;230,230,G25)</f>
        <v>0</v>
      </c>
      <c r="H38" s="21"/>
    </row>
    <row r="39" spans="2:8" ht="16.2" customHeight="1" x14ac:dyDescent="0.25">
      <c r="B39" s="102"/>
      <c r="C39" s="104"/>
      <c r="D39" s="105" t="str">
        <f>IF(D25&gt;0,+D24," ")</f>
        <v>KDV 0-4</v>
      </c>
      <c r="E39" s="105" t="str">
        <f>IF(E25&gt;0,+E24," ")</f>
        <v xml:space="preserve"> </v>
      </c>
      <c r="F39" s="105" t="str">
        <f>IF(F25&gt;0,+F24," ")</f>
        <v xml:space="preserve"> </v>
      </c>
      <c r="G39" s="105" t="str">
        <f>IF(G25&gt;0,+G24," ")</f>
        <v xml:space="preserve"> </v>
      </c>
      <c r="H39" s="103" t="s">
        <v>7</v>
      </c>
    </row>
    <row r="40" spans="2:8" ht="16.2" customHeight="1" x14ac:dyDescent="0.25">
      <c r="B40" s="68" t="s">
        <v>68</v>
      </c>
      <c r="C40" s="65"/>
      <c r="D40" s="81">
        <f>IF(D25&gt;0,(D66+D67)/D61," ")</f>
        <v>0</v>
      </c>
      <c r="E40" s="81" t="str">
        <f>IF(E25&gt;0,(E66+E67)/E61," ")</f>
        <v xml:space="preserve"> </v>
      </c>
      <c r="F40" s="81" t="str">
        <f>IF(F25&gt;0,(F66+F67)/F61," ")</f>
        <v xml:space="preserve"> </v>
      </c>
      <c r="G40" s="81" t="str">
        <f>IF(G25&gt;0,(G66+G67)/G61," ")</f>
        <v xml:space="preserve"> </v>
      </c>
      <c r="H40" s="110">
        <f>IF(H68&gt;0,(H66+H67)/H61,0%)</f>
        <v>0</v>
      </c>
    </row>
    <row r="41" spans="2:8" ht="16.2" customHeight="1" x14ac:dyDescent="0.25">
      <c r="B41" s="111" t="s">
        <v>56</v>
      </c>
      <c r="C41" s="96"/>
      <c r="D41" s="112" t="e">
        <f>+#REF!</f>
        <v>#REF!</v>
      </c>
      <c r="E41" s="112" t="e">
        <f>+#REF!</f>
        <v>#REF!</v>
      </c>
      <c r="F41" s="112" t="e">
        <f>+#REF!</f>
        <v>#REF!</v>
      </c>
      <c r="G41" s="112" t="e">
        <f>+#REF!</f>
        <v>#REF!</v>
      </c>
      <c r="H41" s="113" t="e">
        <f>+#REF!</f>
        <v>#REF!</v>
      </c>
    </row>
    <row r="42" spans="2:8" ht="16.2" customHeight="1" x14ac:dyDescent="0.25">
      <c r="B42" s="18"/>
      <c r="C42" s="18"/>
      <c r="D42" s="23"/>
      <c r="E42" s="23"/>
      <c r="F42" s="23"/>
      <c r="G42" s="23"/>
      <c r="H42" s="23"/>
    </row>
    <row r="43" spans="2:8" ht="16.2" customHeight="1" x14ac:dyDescent="0.25">
      <c r="B43" s="18"/>
      <c r="C43" s="18"/>
      <c r="D43" s="23"/>
      <c r="E43" s="23"/>
      <c r="F43" s="23"/>
      <c r="G43" s="23"/>
      <c r="H43" s="23"/>
    </row>
    <row r="44" spans="2:8" x14ac:dyDescent="0.25">
      <c r="B44" s="18" t="s">
        <v>10</v>
      </c>
      <c r="C44" s="18"/>
      <c r="D44" s="22">
        <f>IF(D25&gt;230,D25-230,0)</f>
        <v>0</v>
      </c>
      <c r="E44" s="22">
        <f>IF(E25&gt;230,E25-230,0)</f>
        <v>0</v>
      </c>
      <c r="F44" s="22">
        <f>IF(F25&gt;230,F25-230,0)</f>
        <v>0</v>
      </c>
      <c r="G44" s="22">
        <f>IF(G25&gt;230,G25-230,0)</f>
        <v>0</v>
      </c>
      <c r="H44" s="21"/>
    </row>
    <row r="45" spans="2:8" x14ac:dyDescent="0.25">
      <c r="B45" s="18"/>
      <c r="C45" s="18"/>
      <c r="D45" s="23"/>
      <c r="E45" s="23"/>
      <c r="F45" s="23"/>
      <c r="G45" s="23"/>
      <c r="H45" s="24" t="s">
        <v>7</v>
      </c>
    </row>
    <row r="46" spans="2:8" x14ac:dyDescent="0.25">
      <c r="B46" s="19" t="s">
        <v>9</v>
      </c>
      <c r="C46" s="19"/>
      <c r="D46" s="25">
        <f>D25*D27</f>
        <v>1030.1399999999999</v>
      </c>
      <c r="E46" s="25">
        <f>E25*E27</f>
        <v>0</v>
      </c>
      <c r="F46" s="25">
        <f>F25*F27</f>
        <v>0</v>
      </c>
      <c r="G46" s="25">
        <f>G25*G27</f>
        <v>0</v>
      </c>
      <c r="H46" s="25">
        <f>SUM(D46:G46)</f>
        <v>1030.1399999999999</v>
      </c>
    </row>
    <row r="47" spans="2:8" x14ac:dyDescent="0.25">
      <c r="B47" s="18" t="s">
        <v>24</v>
      </c>
      <c r="C47" s="18"/>
      <c r="D47" s="21">
        <f>IF(D27&gt;D31,D25*(D27-D32),0)</f>
        <v>0</v>
      </c>
      <c r="E47" s="21">
        <f>IF(E27&gt;E31,E25*(E27-E32),0)</f>
        <v>0</v>
      </c>
      <c r="F47" s="21">
        <f>IF(F27&gt;F31,F25*(F27-F32),0)</f>
        <v>0</v>
      </c>
      <c r="G47" s="21">
        <f>IF(G27&gt;G31,G25*(G27-G32),0)</f>
        <v>0</v>
      </c>
      <c r="H47" s="21">
        <f>SUM(D47:G47)</f>
        <v>0</v>
      </c>
    </row>
    <row r="48" spans="2:8" ht="15.6" x14ac:dyDescent="0.4">
      <c r="B48" s="18" t="s">
        <v>25</v>
      </c>
      <c r="C48" s="18"/>
      <c r="D48" s="26">
        <f>D44*D32</f>
        <v>0</v>
      </c>
      <c r="E48" s="26">
        <f>E44*E32</f>
        <v>0</v>
      </c>
      <c r="F48" s="26">
        <f>F44*F32</f>
        <v>0</v>
      </c>
      <c r="G48" s="26">
        <f>G44*G32</f>
        <v>0</v>
      </c>
      <c r="H48" s="26">
        <f t="shared" ref="H48" si="2">SUM(D48:G48)</f>
        <v>0</v>
      </c>
    </row>
    <row r="49" spans="2:9" x14ac:dyDescent="0.25">
      <c r="B49" s="18"/>
      <c r="C49" s="18"/>
      <c r="D49" s="21"/>
      <c r="E49" s="21"/>
      <c r="F49" s="21"/>
      <c r="G49" s="21"/>
      <c r="H49" s="21"/>
      <c r="I49" s="17"/>
    </row>
    <row r="50" spans="2:9" x14ac:dyDescent="0.25">
      <c r="B50" s="19" t="s">
        <v>26</v>
      </c>
      <c r="C50" s="19"/>
      <c r="D50" s="25">
        <f>D46-D47-D48</f>
        <v>1030.1399999999999</v>
      </c>
      <c r="E50" s="25">
        <f t="shared" ref="E50:H50" si="3">E46-E47-E48</f>
        <v>0</v>
      </c>
      <c r="F50" s="25">
        <f t="shared" si="3"/>
        <v>0</v>
      </c>
      <c r="G50" s="25">
        <f t="shared" si="3"/>
        <v>0</v>
      </c>
      <c r="H50" s="25">
        <f t="shared" si="3"/>
        <v>1030.1399999999999</v>
      </c>
    </row>
    <row r="51" spans="2:9" x14ac:dyDescent="0.25">
      <c r="B51" s="18" t="s">
        <v>27</v>
      </c>
      <c r="C51" s="18"/>
      <c r="D51" s="21">
        <f>IF(D25&gt;0,D50*D35%,0)</f>
        <v>988.93439999999987</v>
      </c>
      <c r="E51" s="21">
        <f>IF(E25&gt;0,E50*E35%,0)</f>
        <v>0</v>
      </c>
      <c r="F51" s="21">
        <f>IF(F25&gt;0,F50*F35%,0)</f>
        <v>0</v>
      </c>
      <c r="G51" s="21">
        <f>IF(G25&gt;0,G50*G35%,0)</f>
        <v>0</v>
      </c>
      <c r="H51" s="21">
        <f>SUM(D51:G51)</f>
        <v>988.93439999999987</v>
      </c>
    </row>
    <row r="52" spans="2:9" x14ac:dyDescent="0.25">
      <c r="B52" s="18"/>
      <c r="C52" s="18"/>
      <c r="D52" s="21"/>
      <c r="E52" s="21"/>
      <c r="F52" s="21"/>
      <c r="G52" s="21"/>
      <c r="H52" s="21"/>
    </row>
    <row r="53" spans="2:9" x14ac:dyDescent="0.25">
      <c r="B53" s="18"/>
      <c r="C53" s="18"/>
      <c r="D53" s="21"/>
      <c r="E53" s="21"/>
      <c r="F53" s="21"/>
      <c r="G53" s="21"/>
      <c r="H53" s="21"/>
    </row>
    <row r="54" spans="2:9" x14ac:dyDescent="0.25">
      <c r="B54" s="18"/>
      <c r="C54" s="18"/>
      <c r="D54" s="21"/>
      <c r="E54" s="21"/>
      <c r="F54" s="21"/>
      <c r="G54" s="21"/>
      <c r="H54" s="21"/>
    </row>
    <row r="55" spans="2:9" x14ac:dyDescent="0.25">
      <c r="B55" s="18"/>
      <c r="C55" s="18"/>
      <c r="D55" s="21"/>
      <c r="E55" s="21"/>
      <c r="F55" s="21"/>
      <c r="G55" s="21"/>
      <c r="H55" s="21"/>
    </row>
    <row r="56" spans="2:9" ht="13.95" customHeight="1" x14ac:dyDescent="0.25">
      <c r="B56" s="303" t="s">
        <v>76</v>
      </c>
      <c r="C56" s="304"/>
      <c r="D56" s="304"/>
      <c r="E56" s="304"/>
      <c r="F56" s="304"/>
      <c r="G56" s="304"/>
      <c r="H56" s="305"/>
    </row>
    <row r="57" spans="2:9" x14ac:dyDescent="0.25">
      <c r="B57" s="306"/>
      <c r="C57" s="307"/>
      <c r="D57" s="307"/>
      <c r="E57" s="307"/>
      <c r="F57" s="307"/>
      <c r="G57" s="307"/>
      <c r="H57" s="308"/>
    </row>
    <row r="58" spans="2:9" x14ac:dyDescent="0.25">
      <c r="B58" s="309"/>
      <c r="C58" s="310"/>
      <c r="D58" s="310"/>
      <c r="E58" s="310"/>
      <c r="F58" s="310"/>
      <c r="G58" s="310"/>
      <c r="H58" s="311"/>
    </row>
    <row r="59" spans="2:9" x14ac:dyDescent="0.25">
      <c r="B59" s="18"/>
      <c r="C59" s="18"/>
      <c r="D59" s="21"/>
      <c r="E59" s="21"/>
      <c r="F59" s="21"/>
      <c r="G59" s="21"/>
      <c r="H59" s="21"/>
    </row>
    <row r="60" spans="2:9" x14ac:dyDescent="0.25">
      <c r="B60" s="318" t="s">
        <v>69</v>
      </c>
      <c r="C60" s="319"/>
      <c r="D60" s="66"/>
      <c r="E60" s="66"/>
      <c r="F60" s="66"/>
      <c r="G60" s="66"/>
      <c r="H60" s="67"/>
    </row>
    <row r="61" spans="2:9" x14ac:dyDescent="0.25">
      <c r="B61" s="68" t="s">
        <v>13</v>
      </c>
      <c r="C61" s="65"/>
      <c r="D61" s="69">
        <f>+D46</f>
        <v>1030.1399999999999</v>
      </c>
      <c r="E61" s="69">
        <f>+E46</f>
        <v>0</v>
      </c>
      <c r="F61" s="69">
        <f>+F46</f>
        <v>0</v>
      </c>
      <c r="G61" s="69">
        <f>+G46</f>
        <v>0</v>
      </c>
      <c r="H61" s="70">
        <f>SUM(D61:G61)</f>
        <v>1030.1399999999999</v>
      </c>
    </row>
    <row r="62" spans="2:9" ht="15.6" x14ac:dyDescent="0.4">
      <c r="B62" s="68" t="s">
        <v>12</v>
      </c>
      <c r="C62" s="65"/>
      <c r="D62" s="71">
        <f>+D51</f>
        <v>988.93439999999987</v>
      </c>
      <c r="E62" s="71">
        <f>+E51</f>
        <v>0</v>
      </c>
      <c r="F62" s="71">
        <f>+F51</f>
        <v>0</v>
      </c>
      <c r="G62" s="71">
        <f>+G51</f>
        <v>0</v>
      </c>
      <c r="H62" s="72">
        <f>SUM(D62:G62)</f>
        <v>988.93439999999987</v>
      </c>
    </row>
    <row r="63" spans="2:9" s="15" customFormat="1" x14ac:dyDescent="0.25">
      <c r="B63" s="73" t="s">
        <v>40</v>
      </c>
      <c r="C63" s="74"/>
      <c r="D63" s="75">
        <f>D61-D62</f>
        <v>41.205600000000004</v>
      </c>
      <c r="E63" s="75">
        <f t="shared" ref="E63:H63" si="4">E61-E62</f>
        <v>0</v>
      </c>
      <c r="F63" s="75">
        <f t="shared" si="4"/>
        <v>0</v>
      </c>
      <c r="G63" s="75">
        <f t="shared" si="4"/>
        <v>0</v>
      </c>
      <c r="H63" s="76">
        <f t="shared" si="4"/>
        <v>41.205600000000004</v>
      </c>
    </row>
    <row r="64" spans="2:9" x14ac:dyDescent="0.25">
      <c r="B64" s="68"/>
      <c r="C64" s="65"/>
      <c r="D64" s="69"/>
      <c r="E64" s="69"/>
      <c r="F64" s="69"/>
      <c r="G64" s="69"/>
      <c r="H64" s="70"/>
    </row>
    <row r="65" spans="2:8" x14ac:dyDescent="0.25">
      <c r="B65" s="73" t="s">
        <v>41</v>
      </c>
      <c r="C65" s="65"/>
      <c r="D65" s="69"/>
      <c r="E65" s="69"/>
      <c r="F65" s="69"/>
      <c r="G65" s="69"/>
      <c r="H65" s="70"/>
    </row>
    <row r="66" spans="2:8" x14ac:dyDescent="0.25">
      <c r="B66" s="68" t="s">
        <v>37</v>
      </c>
      <c r="C66" s="65"/>
      <c r="D66" s="69">
        <f t="shared" ref="D66:G67" si="5">+D47</f>
        <v>0</v>
      </c>
      <c r="E66" s="69">
        <f t="shared" si="5"/>
        <v>0</v>
      </c>
      <c r="F66" s="69">
        <f t="shared" si="5"/>
        <v>0</v>
      </c>
      <c r="G66" s="69">
        <f t="shared" si="5"/>
        <v>0</v>
      </c>
      <c r="H66" s="70">
        <f>SUM(D66:G66)</f>
        <v>0</v>
      </c>
    </row>
    <row r="67" spans="2:8" x14ac:dyDescent="0.25">
      <c r="B67" s="68" t="s">
        <v>38</v>
      </c>
      <c r="C67" s="65"/>
      <c r="D67" s="69">
        <f t="shared" si="5"/>
        <v>0</v>
      </c>
      <c r="E67" s="69">
        <f t="shared" si="5"/>
        <v>0</v>
      </c>
      <c r="F67" s="69">
        <f t="shared" si="5"/>
        <v>0</v>
      </c>
      <c r="G67" s="69">
        <f t="shared" si="5"/>
        <v>0</v>
      </c>
      <c r="H67" s="70">
        <f>SUM(D67:G67)</f>
        <v>0</v>
      </c>
    </row>
    <row r="68" spans="2:8" ht="15.6" x14ac:dyDescent="0.4">
      <c r="B68" s="68" t="s">
        <v>39</v>
      </c>
      <c r="C68" s="65"/>
      <c r="D68" s="71">
        <f>D50-D51</f>
        <v>41.205600000000004</v>
      </c>
      <c r="E68" s="71">
        <f>E50-E51</f>
        <v>0</v>
      </c>
      <c r="F68" s="71">
        <f>F50-F51</f>
        <v>0</v>
      </c>
      <c r="G68" s="71">
        <f>G50-G51</f>
        <v>0</v>
      </c>
      <c r="H68" s="72">
        <f>SUM(D68:G68)</f>
        <v>41.205600000000004</v>
      </c>
    </row>
    <row r="69" spans="2:8" x14ac:dyDescent="0.25">
      <c r="B69" s="77" t="s">
        <v>70</v>
      </c>
      <c r="C69" s="78"/>
      <c r="D69" s="79">
        <f>SUM(D66:D68)</f>
        <v>41.205600000000004</v>
      </c>
      <c r="E69" s="79">
        <f>SUM(E66:E68)</f>
        <v>0</v>
      </c>
      <c r="F69" s="79">
        <f>SUM(F66:F68)</f>
        <v>0</v>
      </c>
      <c r="G69" s="79">
        <f>SUM(G66:G68)</f>
        <v>0</v>
      </c>
      <c r="H69" s="80">
        <f>SUM(H66:H68)</f>
        <v>41.205600000000004</v>
      </c>
    </row>
    <row r="70" spans="2:8" x14ac:dyDescent="0.25">
      <c r="B70" s="18"/>
      <c r="C70" s="18"/>
      <c r="D70" s="18"/>
      <c r="E70" s="18"/>
      <c r="F70" s="18"/>
      <c r="G70" s="18"/>
      <c r="H70" s="21"/>
    </row>
    <row r="71" spans="2:8" x14ac:dyDescent="0.25">
      <c r="B71" s="18"/>
      <c r="C71" s="18"/>
      <c r="D71" s="18"/>
      <c r="E71" s="18"/>
      <c r="F71" s="18"/>
      <c r="G71" s="18"/>
      <c r="H71" s="21"/>
    </row>
    <row r="72" spans="2:8" x14ac:dyDescent="0.25">
      <c r="B72" s="318" t="s">
        <v>46</v>
      </c>
      <c r="C72" s="319"/>
      <c r="D72" s="84"/>
      <c r="E72" s="84"/>
      <c r="F72" s="84"/>
      <c r="G72" s="84"/>
      <c r="H72" s="85"/>
    </row>
    <row r="73" spans="2:8" x14ac:dyDescent="0.25">
      <c r="B73" s="86" t="s">
        <v>13</v>
      </c>
      <c r="C73" s="83"/>
      <c r="D73" s="87" t="e">
        <f>+#REF!</f>
        <v>#REF!</v>
      </c>
      <c r="E73" s="87" t="e">
        <f>+#REF!</f>
        <v>#REF!</v>
      </c>
      <c r="F73" s="87" t="e">
        <f>+#REF!</f>
        <v>#REF!</v>
      </c>
      <c r="G73" s="87" t="e">
        <f>+#REF!</f>
        <v>#REF!</v>
      </c>
      <c r="H73" s="88" t="e">
        <f>SUM(D73:G73)</f>
        <v>#REF!</v>
      </c>
    </row>
    <row r="74" spans="2:8" ht="15.6" x14ac:dyDescent="0.4">
      <c r="B74" s="86" t="s">
        <v>12</v>
      </c>
      <c r="C74" s="83"/>
      <c r="D74" s="89" t="e">
        <f>+#REF!</f>
        <v>#REF!</v>
      </c>
      <c r="E74" s="89" t="e">
        <f>+#REF!</f>
        <v>#REF!</v>
      </c>
      <c r="F74" s="89" t="e">
        <f>+#REF!</f>
        <v>#REF!</v>
      </c>
      <c r="G74" s="89" t="e">
        <f>+#REF!</f>
        <v>#REF!</v>
      </c>
      <c r="H74" s="90" t="e">
        <f>SUM(D74:G74)</f>
        <v>#REF!</v>
      </c>
    </row>
    <row r="75" spans="2:8" s="15" customFormat="1" x14ac:dyDescent="0.25">
      <c r="B75" s="91" t="s">
        <v>40</v>
      </c>
      <c r="C75" s="92"/>
      <c r="D75" s="93" t="e">
        <f>D73-D74</f>
        <v>#REF!</v>
      </c>
      <c r="E75" s="93" t="e">
        <f t="shared" ref="E75:H75" si="6">E73-E74</f>
        <v>#REF!</v>
      </c>
      <c r="F75" s="93" t="e">
        <f t="shared" si="6"/>
        <v>#REF!</v>
      </c>
      <c r="G75" s="93" t="e">
        <f t="shared" si="6"/>
        <v>#REF!</v>
      </c>
      <c r="H75" s="94" t="e">
        <f t="shared" si="6"/>
        <v>#REF!</v>
      </c>
    </row>
    <row r="76" spans="2:8" x14ac:dyDescent="0.25">
      <c r="B76" s="86"/>
      <c r="C76" s="83"/>
      <c r="D76" s="87"/>
      <c r="E76" s="87"/>
      <c r="F76" s="87"/>
      <c r="G76" s="87"/>
      <c r="H76" s="88"/>
    </row>
    <row r="77" spans="2:8" x14ac:dyDescent="0.25">
      <c r="B77" s="91" t="s">
        <v>41</v>
      </c>
      <c r="C77" s="83"/>
      <c r="D77" s="87"/>
      <c r="E77" s="87"/>
      <c r="F77" s="87"/>
      <c r="G77" s="87"/>
      <c r="H77" s="88"/>
    </row>
    <row r="78" spans="2:8" x14ac:dyDescent="0.25">
      <c r="B78" s="86" t="s">
        <v>37</v>
      </c>
      <c r="C78" s="83"/>
      <c r="D78" s="87" t="e">
        <f>+#REF!</f>
        <v>#REF!</v>
      </c>
      <c r="E78" s="87" t="e">
        <f>+#REF!</f>
        <v>#REF!</v>
      </c>
      <c r="F78" s="87" t="e">
        <f>+#REF!</f>
        <v>#REF!</v>
      </c>
      <c r="G78" s="87" t="e">
        <f>+#REF!</f>
        <v>#REF!</v>
      </c>
      <c r="H78" s="88" t="e">
        <f>SUM(D78:G78)</f>
        <v>#REF!</v>
      </c>
    </row>
    <row r="79" spans="2:8" x14ac:dyDescent="0.25">
      <c r="B79" s="86" t="s">
        <v>38</v>
      </c>
      <c r="C79" s="83"/>
      <c r="D79" s="87" t="e">
        <f>+#REF!</f>
        <v>#REF!</v>
      </c>
      <c r="E79" s="87" t="e">
        <f>+#REF!</f>
        <v>#REF!</v>
      </c>
      <c r="F79" s="87" t="e">
        <f>+#REF!</f>
        <v>#REF!</v>
      </c>
      <c r="G79" s="87" t="e">
        <f>+#REF!</f>
        <v>#REF!</v>
      </c>
      <c r="H79" s="88" t="e">
        <f>SUM(D79:G79)</f>
        <v>#REF!</v>
      </c>
    </row>
    <row r="80" spans="2:8" ht="15.6" x14ac:dyDescent="0.4">
      <c r="B80" s="86" t="s">
        <v>39</v>
      </c>
      <c r="C80" s="83"/>
      <c r="D80" s="89" t="e">
        <f>+#REF!</f>
        <v>#REF!</v>
      </c>
      <c r="E80" s="89" t="e">
        <f>+#REF!</f>
        <v>#REF!</v>
      </c>
      <c r="F80" s="89" t="e">
        <f>+#REF!</f>
        <v>#REF!</v>
      </c>
      <c r="G80" s="89" t="e">
        <f>+#REF!</f>
        <v>#REF!</v>
      </c>
      <c r="H80" s="90" t="e">
        <f>SUM(D80:G80)</f>
        <v>#REF!</v>
      </c>
    </row>
    <row r="81" spans="2:8" x14ac:dyDescent="0.25">
      <c r="B81" s="95" t="s">
        <v>60</v>
      </c>
      <c r="C81" s="96"/>
      <c r="D81" s="97" t="e">
        <f>SUM(D78:D80)</f>
        <v>#REF!</v>
      </c>
      <c r="E81" s="97" t="e">
        <f t="shared" ref="E81:G81" si="7">SUM(E78:E80)</f>
        <v>#REF!</v>
      </c>
      <c r="F81" s="97" t="e">
        <f t="shared" si="7"/>
        <v>#REF!</v>
      </c>
      <c r="G81" s="97" t="e">
        <f t="shared" si="7"/>
        <v>#REF!</v>
      </c>
      <c r="H81" s="98" t="e">
        <f>SUM(H78:H80)</f>
        <v>#REF!</v>
      </c>
    </row>
    <row r="82" spans="2:8" x14ac:dyDescent="0.25">
      <c r="B82" s="19"/>
      <c r="C82" s="18"/>
      <c r="D82" s="25"/>
      <c r="E82" s="25"/>
      <c r="F82" s="25"/>
      <c r="G82" s="25"/>
      <c r="H82" s="25"/>
    </row>
    <row r="83" spans="2:8" ht="13.95" customHeight="1" x14ac:dyDescent="0.25">
      <c r="B83" s="312" t="s">
        <v>77</v>
      </c>
      <c r="C83" s="313"/>
      <c r="D83" s="313"/>
      <c r="E83" s="313"/>
      <c r="F83" s="313"/>
      <c r="G83" s="313"/>
      <c r="H83" s="314"/>
    </row>
    <row r="84" spans="2:8" x14ac:dyDescent="0.25">
      <c r="B84" s="315"/>
      <c r="C84" s="316"/>
      <c r="D84" s="316"/>
      <c r="E84" s="316"/>
      <c r="F84" s="316"/>
      <c r="G84" s="316"/>
      <c r="H84" s="317"/>
    </row>
    <row r="85" spans="2:8" x14ac:dyDescent="0.25">
      <c r="B85" s="272" t="e">
        <f>IF(D35&lt;&gt;D36,"LET OP : DE INKOMENS OVER DE 2 JAREN VERSCHILLEN DUSDANIG DAT ER EEN VERSCHIL IS IN DE TOESLAGEN"," ")</f>
        <v>#REF!</v>
      </c>
      <c r="C85" s="272"/>
      <c r="D85" s="272"/>
      <c r="E85" s="272"/>
      <c r="F85" s="272"/>
      <c r="G85" s="272"/>
      <c r="H85" s="272"/>
    </row>
    <row r="86" spans="2:8" x14ac:dyDescent="0.25">
      <c r="B86" s="272" t="str">
        <f>IF(D25&lt;&gt;D26,"LET OP : ER IS GEEN REKENING GEHOUDEN MET EEN VERSCHIL IN AANTAL KINDEROPVANGUREN TUSSEN DE 2 JAREN !"," ")</f>
        <v>LET OP : ER IS GEEN REKENING GEHOUDEN MET EEN VERSCHIL IN AANTAL KINDEROPVANGUREN TUSSEN DE 2 JAREN !</v>
      </c>
      <c r="C86" s="272"/>
      <c r="D86" s="272"/>
      <c r="E86" s="272"/>
      <c r="F86" s="272"/>
      <c r="G86" s="272"/>
      <c r="H86" s="272"/>
    </row>
    <row r="87" spans="2:8" x14ac:dyDescent="0.25">
      <c r="B87" s="54" t="s">
        <v>78</v>
      </c>
      <c r="C87" s="45"/>
      <c r="D87" s="46"/>
      <c r="E87" s="46"/>
      <c r="F87" s="46"/>
      <c r="G87" s="46"/>
      <c r="H87" s="47"/>
    </row>
    <row r="88" spans="2:8" x14ac:dyDescent="0.25">
      <c r="B88" s="48" t="s">
        <v>13</v>
      </c>
      <c r="C88" s="49"/>
      <c r="D88" s="55" t="e">
        <f>D73-D61</f>
        <v>#REF!</v>
      </c>
      <c r="E88" s="55" t="e">
        <f>E73-E61</f>
        <v>#REF!</v>
      </c>
      <c r="F88" s="55" t="e">
        <f>F73-F61</f>
        <v>#REF!</v>
      </c>
      <c r="G88" s="55" t="e">
        <f>G73-G61</f>
        <v>#REF!</v>
      </c>
      <c r="H88" s="56" t="e">
        <f>H73-H61</f>
        <v>#REF!</v>
      </c>
    </row>
    <row r="89" spans="2:8" ht="15.6" x14ac:dyDescent="0.4">
      <c r="B89" s="48" t="s">
        <v>12</v>
      </c>
      <c r="C89" s="49"/>
      <c r="D89" s="57" t="e">
        <f>D62-D74</f>
        <v>#REF!</v>
      </c>
      <c r="E89" s="57" t="e">
        <f>E62-E74</f>
        <v>#REF!</v>
      </c>
      <c r="F89" s="57" t="e">
        <f>F62-F74</f>
        <v>#REF!</v>
      </c>
      <c r="G89" s="57" t="e">
        <f>G62-G74</f>
        <v>#REF!</v>
      </c>
      <c r="H89" s="58" t="e">
        <f>H62-H74</f>
        <v>#REF!</v>
      </c>
    </row>
    <row r="90" spans="2:8" x14ac:dyDescent="0.25">
      <c r="B90" s="50" t="s">
        <v>40</v>
      </c>
      <c r="C90" s="51"/>
      <c r="D90" s="59" t="e">
        <f>D75-D63</f>
        <v>#REF!</v>
      </c>
      <c r="E90" s="59" t="e">
        <f>E75-E63</f>
        <v>#REF!</v>
      </c>
      <c r="F90" s="59" t="e">
        <f>F75-F63</f>
        <v>#REF!</v>
      </c>
      <c r="G90" s="59" t="e">
        <f>G75-G63</f>
        <v>#REF!</v>
      </c>
      <c r="H90" s="60" t="e">
        <f>H75-H63</f>
        <v>#REF!</v>
      </c>
    </row>
    <row r="91" spans="2:8" x14ac:dyDescent="0.25">
      <c r="B91" s="48"/>
      <c r="C91" s="49"/>
      <c r="D91" s="55"/>
      <c r="E91" s="55"/>
      <c r="F91" s="55"/>
      <c r="G91" s="55"/>
      <c r="H91" s="56"/>
    </row>
    <row r="92" spans="2:8" x14ac:dyDescent="0.25">
      <c r="B92" s="50" t="s">
        <v>41</v>
      </c>
      <c r="C92" s="49"/>
      <c r="D92" s="55"/>
      <c r="E92" s="55"/>
      <c r="F92" s="55"/>
      <c r="G92" s="55"/>
      <c r="H92" s="56"/>
    </row>
    <row r="93" spans="2:8" x14ac:dyDescent="0.25">
      <c r="B93" s="48" t="s">
        <v>37</v>
      </c>
      <c r="C93" s="49"/>
      <c r="D93" s="55" t="e">
        <f t="shared" ref="D93:G95" si="8">D78-D66</f>
        <v>#REF!</v>
      </c>
      <c r="E93" s="55" t="e">
        <f t="shared" si="8"/>
        <v>#REF!</v>
      </c>
      <c r="F93" s="55" t="e">
        <f t="shared" si="8"/>
        <v>#REF!</v>
      </c>
      <c r="G93" s="55" t="e">
        <f t="shared" si="8"/>
        <v>#REF!</v>
      </c>
      <c r="H93" s="56" t="e">
        <f>SUM(D93:G93)</f>
        <v>#REF!</v>
      </c>
    </row>
    <row r="94" spans="2:8" x14ac:dyDescent="0.25">
      <c r="B94" s="48" t="s">
        <v>38</v>
      </c>
      <c r="C94" s="49"/>
      <c r="D94" s="55" t="e">
        <f t="shared" si="8"/>
        <v>#REF!</v>
      </c>
      <c r="E94" s="55" t="e">
        <f t="shared" si="8"/>
        <v>#REF!</v>
      </c>
      <c r="F94" s="55" t="e">
        <f t="shared" si="8"/>
        <v>#REF!</v>
      </c>
      <c r="G94" s="55" t="e">
        <f t="shared" si="8"/>
        <v>#REF!</v>
      </c>
      <c r="H94" s="56" t="e">
        <f>SUM(D94:G94)</f>
        <v>#REF!</v>
      </c>
    </row>
    <row r="95" spans="2:8" ht="15.6" x14ac:dyDescent="0.4">
      <c r="B95" s="48" t="s">
        <v>39</v>
      </c>
      <c r="C95" s="49"/>
      <c r="D95" s="57" t="e">
        <f t="shared" si="8"/>
        <v>#REF!</v>
      </c>
      <c r="E95" s="57" t="e">
        <f t="shared" si="8"/>
        <v>#REF!</v>
      </c>
      <c r="F95" s="57" t="e">
        <f t="shared" si="8"/>
        <v>#REF!</v>
      </c>
      <c r="G95" s="57" t="e">
        <f t="shared" si="8"/>
        <v>#REF!</v>
      </c>
      <c r="H95" s="58" t="e">
        <f>SUM(D95:G95)</f>
        <v>#REF!</v>
      </c>
    </row>
    <row r="96" spans="2:8" x14ac:dyDescent="0.25">
      <c r="B96" s="52" t="s">
        <v>40</v>
      </c>
      <c r="C96" s="53"/>
      <c r="D96" s="61" t="e">
        <f>SUM(D93:D95)</f>
        <v>#REF!</v>
      </c>
      <c r="E96" s="61" t="e">
        <f t="shared" ref="E96" si="9">SUM(E93:E95)</f>
        <v>#REF!</v>
      </c>
      <c r="F96" s="61" t="e">
        <f t="shared" ref="F96" si="10">SUM(F93:F95)</f>
        <v>#REF!</v>
      </c>
      <c r="G96" s="61" t="e">
        <f t="shared" ref="G96" si="11">SUM(G93:G95)</f>
        <v>#REF!</v>
      </c>
      <c r="H96" s="62" t="e">
        <f>SUM(H93:H95)</f>
        <v>#REF!</v>
      </c>
    </row>
    <row r="97" spans="2:8" x14ac:dyDescent="0.25">
      <c r="B97" s="18"/>
      <c r="C97" s="18"/>
      <c r="D97" s="18"/>
      <c r="E97" s="18"/>
      <c r="F97" s="18"/>
      <c r="G97" s="18"/>
      <c r="H97" s="21"/>
    </row>
    <row r="98" spans="2:8" x14ac:dyDescent="0.25">
      <c r="B98" s="18"/>
      <c r="C98" s="18"/>
      <c r="D98" s="18"/>
      <c r="E98" s="18"/>
      <c r="F98" s="18"/>
      <c r="G98" s="18"/>
      <c r="H98" s="21"/>
    </row>
    <row r="99" spans="2:8" ht="13.95" customHeight="1" x14ac:dyDescent="0.25">
      <c r="B99" s="312" t="s">
        <v>49</v>
      </c>
      <c r="C99" s="313"/>
      <c r="D99" s="313"/>
      <c r="E99" s="313"/>
      <c r="F99" s="313"/>
      <c r="G99" s="313"/>
      <c r="H99" s="314"/>
    </row>
    <row r="100" spans="2:8" x14ac:dyDescent="0.25">
      <c r="B100" s="315"/>
      <c r="C100" s="316"/>
      <c r="D100" s="316"/>
      <c r="E100" s="316"/>
      <c r="F100" s="316"/>
      <c r="G100" s="316"/>
      <c r="H100" s="317"/>
    </row>
    <row r="101" spans="2:8" x14ac:dyDescent="0.25">
      <c r="B101" s="18"/>
      <c r="C101" s="18"/>
      <c r="D101" s="18"/>
      <c r="E101" s="18"/>
      <c r="F101" s="18"/>
      <c r="G101" s="18"/>
      <c r="H101" s="21"/>
    </row>
    <row r="102" spans="2:8" x14ac:dyDescent="0.25">
      <c r="B102" s="65" t="s">
        <v>71</v>
      </c>
      <c r="C102" s="65"/>
      <c r="D102" s="81">
        <f>IF(D$69&lt;&gt;0,D69/D$46,0)</f>
        <v>4.0000000000000008E-2</v>
      </c>
      <c r="E102" s="81">
        <f>IF(E$69&lt;&gt;0,E69/E$46,0)</f>
        <v>0</v>
      </c>
      <c r="F102" s="81">
        <f>IF(F$25&gt;0,F69/F$46,0)</f>
        <v>0</v>
      </c>
      <c r="G102" s="81">
        <f>IF(G$69&lt;&gt;0,G69/G$46,0)</f>
        <v>0</v>
      </c>
      <c r="H102" s="81">
        <f>IF(H$69&lt;&gt;0,H69/H$46,0)</f>
        <v>4.0000000000000008E-2</v>
      </c>
    </row>
    <row r="103" spans="2:8" x14ac:dyDescent="0.25">
      <c r="B103" s="65" t="s">
        <v>72</v>
      </c>
      <c r="C103" s="65"/>
      <c r="D103" s="81">
        <f>IF(D$69&lt;&gt;0,1-D102,0)</f>
        <v>0.96</v>
      </c>
      <c r="E103" s="81">
        <f t="shared" ref="E103:H103" si="12">IF(E$69&lt;&gt;0,1-E102,0)</f>
        <v>0</v>
      </c>
      <c r="F103" s="81">
        <f t="shared" si="12"/>
        <v>0</v>
      </c>
      <c r="G103" s="81">
        <f t="shared" si="12"/>
        <v>0</v>
      </c>
      <c r="H103" s="81">
        <f t="shared" si="12"/>
        <v>0.96</v>
      </c>
    </row>
    <row r="104" spans="2:8" x14ac:dyDescent="0.25">
      <c r="B104" s="18"/>
      <c r="C104" s="18"/>
      <c r="D104" s="23"/>
      <c r="E104" s="23"/>
      <c r="F104" s="23"/>
      <c r="G104" s="23"/>
      <c r="H104" s="23"/>
    </row>
    <row r="105" spans="2:8" x14ac:dyDescent="0.25">
      <c r="B105" s="83" t="s">
        <v>57</v>
      </c>
      <c r="C105" s="83"/>
      <c r="D105" s="99" t="e">
        <f>+#REF!</f>
        <v>#REF!</v>
      </c>
      <c r="E105" s="99" t="e">
        <f>+#REF!</f>
        <v>#REF!</v>
      </c>
      <c r="F105" s="99" t="e">
        <f>+#REF!</f>
        <v>#REF!</v>
      </c>
      <c r="G105" s="99" t="e">
        <f>+#REF!</f>
        <v>#REF!</v>
      </c>
      <c r="H105" s="99" t="e">
        <f>+#REF!</f>
        <v>#REF!</v>
      </c>
    </row>
    <row r="106" spans="2:8" x14ac:dyDescent="0.25">
      <c r="B106" s="83" t="s">
        <v>58</v>
      </c>
      <c r="C106" s="83"/>
      <c r="D106" s="99" t="e">
        <f>IF(D$69&lt;&gt;0,1-D105,0)</f>
        <v>#REF!</v>
      </c>
      <c r="E106" s="99">
        <f t="shared" ref="E106:H106" si="13">IF(E$69&lt;&gt;0,1-E105,0)</f>
        <v>0</v>
      </c>
      <c r="F106" s="99">
        <f t="shared" si="13"/>
        <v>0</v>
      </c>
      <c r="G106" s="99">
        <f t="shared" si="13"/>
        <v>0</v>
      </c>
      <c r="H106" s="99" t="e">
        <f t="shared" si="13"/>
        <v>#REF!</v>
      </c>
    </row>
    <row r="107" spans="2:8" x14ac:dyDescent="0.25">
      <c r="B107" s="18"/>
      <c r="C107" s="18"/>
      <c r="D107" s="23"/>
      <c r="E107" s="23"/>
      <c r="F107" s="23"/>
      <c r="G107" s="23"/>
      <c r="H107" s="23"/>
    </row>
    <row r="108" spans="2:8" hidden="1" x14ac:dyDescent="0.25">
      <c r="B108" s="100" t="s">
        <v>73</v>
      </c>
      <c r="C108" s="65"/>
      <c r="D108" s="81">
        <f t="shared" ref="D108:H109" si="14">+D40</f>
        <v>0</v>
      </c>
      <c r="E108" s="81" t="str">
        <f t="shared" si="14"/>
        <v xml:space="preserve"> </v>
      </c>
      <c r="F108" s="81" t="str">
        <f t="shared" si="14"/>
        <v xml:space="preserve"> </v>
      </c>
      <c r="G108" s="81" t="str">
        <f t="shared" si="14"/>
        <v xml:space="preserve"> </v>
      </c>
      <c r="H108" s="81">
        <f t="shared" si="14"/>
        <v>0</v>
      </c>
    </row>
    <row r="109" spans="2:8" hidden="1" x14ac:dyDescent="0.25">
      <c r="B109" s="101" t="s">
        <v>74</v>
      </c>
      <c r="C109" s="83"/>
      <c r="D109" s="99" t="e">
        <f t="shared" si="14"/>
        <v>#REF!</v>
      </c>
      <c r="E109" s="99" t="e">
        <f t="shared" si="14"/>
        <v>#REF!</v>
      </c>
      <c r="F109" s="99" t="e">
        <f t="shared" si="14"/>
        <v>#REF!</v>
      </c>
      <c r="G109" s="99" t="e">
        <f t="shared" si="14"/>
        <v>#REF!</v>
      </c>
      <c r="H109" s="99" t="e">
        <f t="shared" si="14"/>
        <v>#REF!</v>
      </c>
    </row>
    <row r="110" spans="2:8" ht="15.6" hidden="1" customHeight="1" x14ac:dyDescent="0.3">
      <c r="B110" s="284" t="str">
        <f>IF(H108&gt;25%,"Een gedeelte van de maandelijkse kosten is dus het gevolg van het uurtarief van de kinderopvangorganisatie dat hoger is dan de maximale uurtariefvergoeding. Heb je wel eens een vergelijk gemaakt met de tarieven van een andere organisatie?"," ")</f>
        <v xml:space="preserve"> </v>
      </c>
      <c r="C110" s="284"/>
      <c r="D110" s="284"/>
      <c r="E110" s="284"/>
      <c r="F110" s="284"/>
      <c r="G110" s="284"/>
      <c r="H110" s="284"/>
    </row>
    <row r="111" spans="2:8" ht="15.6" customHeight="1" x14ac:dyDescent="0.25">
      <c r="B111" s="320" t="s">
        <v>50</v>
      </c>
      <c r="C111" s="321"/>
      <c r="D111" s="321"/>
      <c r="E111" s="321"/>
      <c r="F111" s="321"/>
      <c r="G111" s="321"/>
      <c r="H111" s="322"/>
    </row>
    <row r="112" spans="2:8" ht="13.95" customHeight="1" x14ac:dyDescent="0.25">
      <c r="B112" s="323"/>
      <c r="C112" s="284"/>
      <c r="D112" s="284"/>
      <c r="E112" s="284"/>
      <c r="F112" s="284"/>
      <c r="G112" s="284"/>
      <c r="H112" s="324"/>
    </row>
    <row r="113" spans="2:8" x14ac:dyDescent="0.25">
      <c r="B113" s="9"/>
      <c r="C113" s="9"/>
      <c r="D113" s="9"/>
      <c r="E113" s="9"/>
      <c r="F113" s="9"/>
      <c r="G113" s="9"/>
      <c r="H113" s="10"/>
    </row>
    <row r="114" spans="2:8" x14ac:dyDescent="0.25">
      <c r="B114" s="30" t="s">
        <v>20</v>
      </c>
      <c r="C114" s="31"/>
      <c r="D114" s="31"/>
      <c r="E114" s="32" t="s">
        <v>33</v>
      </c>
      <c r="F114" s="31"/>
      <c r="G114" s="31"/>
      <c r="H114" s="33"/>
    </row>
    <row r="115" spans="2:8" x14ac:dyDescent="0.25">
      <c r="B115" s="34" t="s">
        <v>21</v>
      </c>
      <c r="C115" s="43"/>
      <c r="D115" s="43"/>
      <c r="E115" s="35" t="s">
        <v>34</v>
      </c>
      <c r="F115" s="43"/>
      <c r="G115" s="43"/>
      <c r="H115" s="36"/>
    </row>
    <row r="116" spans="2:8" x14ac:dyDescent="0.25">
      <c r="B116" s="34" t="s">
        <v>28</v>
      </c>
      <c r="C116" s="43"/>
      <c r="D116" s="43"/>
      <c r="E116" s="37" t="s">
        <v>35</v>
      </c>
      <c r="F116" s="43"/>
      <c r="G116" s="43"/>
      <c r="H116" s="38"/>
    </row>
    <row r="117" spans="2:8" x14ac:dyDescent="0.25">
      <c r="B117" s="39" t="s">
        <v>31</v>
      </c>
      <c r="C117" s="40"/>
      <c r="D117" s="40"/>
      <c r="E117" s="41" t="s">
        <v>32</v>
      </c>
      <c r="F117" s="40"/>
      <c r="G117" s="40"/>
      <c r="H117" s="42"/>
    </row>
    <row r="118" spans="2:8" hidden="1" x14ac:dyDescent="0.25">
      <c r="B118" s="39" t="s">
        <v>44</v>
      </c>
      <c r="C118" s="40"/>
      <c r="D118" s="40"/>
      <c r="E118" s="41" t="s">
        <v>43</v>
      </c>
      <c r="F118" s="40"/>
      <c r="G118" s="40"/>
      <c r="H118" s="42"/>
    </row>
    <row r="119" spans="2:8" ht="28.2" customHeight="1" x14ac:dyDescent="0.25">
      <c r="B119" s="276" t="s">
        <v>42</v>
      </c>
      <c r="C119" s="276"/>
      <c r="D119" s="276"/>
      <c r="E119" s="276"/>
      <c r="F119" s="276"/>
      <c r="G119" s="276"/>
      <c r="H119" s="276"/>
    </row>
    <row r="120" spans="2:8" x14ac:dyDescent="0.25">
      <c r="B120" s="283" t="s">
        <v>81</v>
      </c>
      <c r="C120" s="283"/>
      <c r="D120" s="283"/>
      <c r="E120" s="283"/>
      <c r="F120" s="283"/>
      <c r="G120" s="283"/>
      <c r="H120" s="283"/>
    </row>
  </sheetData>
  <sheetProtection selectLockedCells="1"/>
  <mergeCells count="20">
    <mergeCell ref="B1:H1"/>
    <mergeCell ref="B3:H3"/>
    <mergeCell ref="B120:H120"/>
    <mergeCell ref="B110:H110"/>
    <mergeCell ref="B2:H2"/>
    <mergeCell ref="B4:H4"/>
    <mergeCell ref="B6:H9"/>
    <mergeCell ref="B10:H10"/>
    <mergeCell ref="B56:H58"/>
    <mergeCell ref="B83:H84"/>
    <mergeCell ref="B99:H100"/>
    <mergeCell ref="B60:C60"/>
    <mergeCell ref="B72:C72"/>
    <mergeCell ref="B86:H86"/>
    <mergeCell ref="B111:H112"/>
    <mergeCell ref="B85:H85"/>
    <mergeCell ref="C12:E12"/>
    <mergeCell ref="C13:E13"/>
    <mergeCell ref="C14:E14"/>
    <mergeCell ref="B119:H119"/>
  </mergeCells>
  <dataValidations xWindow="795" yWindow="724" count="3">
    <dataValidation type="decimal" allowBlank="1" showInputMessage="1" showErrorMessage="1" errorTitle="Fout" error="Voer een uurtarief in tussen 5,00 en 25,00" promptTitle="Voer het uurtarief" prompt="Voer het uurtarief in wat de _x000a_organisatie in rekening brengt_x000a_" sqref="D27:G28">
      <formula1>5</formula1>
      <formula2>25</formula2>
    </dataValidation>
    <dataValidation type="decimal" allowBlank="1" showInputMessage="1" showErrorMessage="1" errorTitle="Fout" error="Voer hier de kinderopvanguren in , een getal tussen 0 en 260" promptTitle="Voer aantal maanduren in" prompt="Voer hier het aantal kinderopvang uren per maand in welke door de organisatie in rekening wordt gebracht_x000a_" sqref="D25:G26">
      <formula1>0</formula1>
      <formula2>260</formula2>
    </dataValidation>
    <dataValidation type="whole" errorStyle="information" allowBlank="1" showInputMessage="1" showErrorMessage="1" errorTitle="Foutmelding" error="Een heel getal tussen 0 en 999.999" sqref="C19:C20">
      <formula1>0</formula1>
      <formula2>999999</formula2>
    </dataValidation>
  </dataValidations>
  <hyperlinks>
    <hyperlink ref="B3:H3" r:id="rId1" display="https://www.kinderopvang-wijzer.nl/"/>
    <hyperlink ref="E118" r:id="rId2"/>
    <hyperlink ref="E117" r:id="rId3"/>
    <hyperlink ref="E116" r:id="rId4"/>
    <hyperlink ref="E115" r:id="rId5"/>
    <hyperlink ref="B3" r:id="rId6"/>
  </hyperlinks>
  <pageMargins left="0.70866141732283472" right="0.70866141732283472" top="0.74803149606299213" bottom="0.74803149606299213" header="0.31496062992125984" footer="0.31496062992125984"/>
  <pageSetup paperSize="9" scale="86" fitToHeight="0" orientation="landscape" horizontalDpi="4294967295" verticalDpi="4294967295" r:id="rId7"/>
  <extLst>
    <ext xmlns:x14="http://schemas.microsoft.com/office/spreadsheetml/2009/9/main" uri="{CCE6A557-97BC-4b89-ADB6-D9C93CAAB3DF}">
      <x14:dataValidations xmlns:xm="http://schemas.microsoft.com/office/excel/2006/main" xWindow="795" yWindow="724" count="1">
        <x14:dataValidation type="list" allowBlank="1" showInputMessage="1" showErrorMessage="1" promptTitle="Selecteer opvangvorm" prompt="Selecteer opvangvorm KDV (kinderdagverblijf), BSO (buitenschoolse opvang) of Gastouderopvang">
          <x14:formula1>
            <xm:f>basisinfo2025!$A$1:$A$3</xm:f>
          </x14:formula1>
          <xm:sqref>D24:G24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topLeftCell="A29" workbookViewId="0">
      <selection activeCell="E71" sqref="E71"/>
    </sheetView>
  </sheetViews>
  <sheetFormatPr defaultColWidth="0" defaultRowHeight="13.8" zeroHeight="1" x14ac:dyDescent="0.25"/>
  <cols>
    <col min="1" max="1" width="8.88671875" style="14" customWidth="1"/>
    <col min="2" max="2" width="52.33203125" style="14" customWidth="1"/>
    <col min="3" max="3" width="15.33203125" style="14" customWidth="1"/>
    <col min="4" max="7" width="15.6640625" style="14" customWidth="1"/>
    <col min="8" max="8" width="12.6640625" style="16" customWidth="1"/>
    <col min="9" max="9" width="5.88671875" style="14" customWidth="1"/>
    <col min="10" max="16384" width="8.88671875" style="14" hidden="1"/>
  </cols>
  <sheetData>
    <row r="1" spans="2:8" ht="17.399999999999999" customHeight="1" x14ac:dyDescent="0.3">
      <c r="B1" s="277" t="s">
        <v>75</v>
      </c>
      <c r="C1" s="278"/>
      <c r="D1" s="278"/>
      <c r="E1" s="278"/>
      <c r="F1" s="278"/>
      <c r="G1" s="278"/>
      <c r="H1" s="279"/>
    </row>
    <row r="2" spans="2:8" ht="17.399999999999999" customHeight="1" x14ac:dyDescent="0.3">
      <c r="B2" s="285" t="s">
        <v>82</v>
      </c>
      <c r="C2" s="286"/>
      <c r="D2" s="286"/>
      <c r="E2" s="286"/>
      <c r="F2" s="286"/>
      <c r="G2" s="286"/>
      <c r="H2" s="287"/>
    </row>
    <row r="3" spans="2:8" ht="14.4" x14ac:dyDescent="0.3">
      <c r="B3" s="280" t="s">
        <v>34</v>
      </c>
      <c r="C3" s="281"/>
      <c r="D3" s="281"/>
      <c r="E3" s="281"/>
      <c r="F3" s="281"/>
      <c r="G3" s="281"/>
      <c r="H3" s="282"/>
    </row>
    <row r="4" spans="2:8" ht="14.4" x14ac:dyDescent="0.3">
      <c r="B4" s="288" t="s">
        <v>81</v>
      </c>
      <c r="C4" s="289"/>
      <c r="D4" s="289"/>
      <c r="E4" s="289"/>
      <c r="F4" s="289"/>
      <c r="G4" s="289"/>
      <c r="H4" s="290"/>
    </row>
    <row r="5" spans="2:8" x14ac:dyDescent="0.25"/>
    <row r="6" spans="2:8" ht="13.95" customHeight="1" x14ac:dyDescent="0.25">
      <c r="B6" s="291" t="s">
        <v>83</v>
      </c>
      <c r="C6" s="292"/>
      <c r="D6" s="292"/>
      <c r="E6" s="292"/>
      <c r="F6" s="292"/>
      <c r="G6" s="292"/>
      <c r="H6" s="293"/>
    </row>
    <row r="7" spans="2:8" x14ac:dyDescent="0.25">
      <c r="B7" s="294"/>
      <c r="C7" s="295"/>
      <c r="D7" s="295"/>
      <c r="E7" s="295"/>
      <c r="F7" s="295"/>
      <c r="G7" s="295"/>
      <c r="H7" s="296"/>
    </row>
    <row r="8" spans="2:8" ht="13.95" hidden="1" customHeight="1" x14ac:dyDescent="0.25">
      <c r="B8" s="294"/>
      <c r="C8" s="295"/>
      <c r="D8" s="295"/>
      <c r="E8" s="295"/>
      <c r="F8" s="295"/>
      <c r="G8" s="295"/>
      <c r="H8" s="296"/>
    </row>
    <row r="9" spans="2:8" ht="13.95" hidden="1" customHeight="1" x14ac:dyDescent="0.25">
      <c r="B9" s="297"/>
      <c r="C9" s="298"/>
      <c r="D9" s="298"/>
      <c r="E9" s="298"/>
      <c r="F9" s="298"/>
      <c r="G9" s="298"/>
      <c r="H9" s="299"/>
    </row>
    <row r="10" spans="2:8" x14ac:dyDescent="0.25">
      <c r="B10" s="300" t="s">
        <v>48</v>
      </c>
      <c r="C10" s="301"/>
      <c r="D10" s="301"/>
      <c r="E10" s="301"/>
      <c r="F10" s="301"/>
      <c r="G10" s="301"/>
      <c r="H10" s="302"/>
    </row>
    <row r="11" spans="2:8" x14ac:dyDescent="0.25">
      <c r="B11" s="109"/>
      <c r="C11" s="109"/>
      <c r="D11" s="109"/>
      <c r="E11" s="109"/>
      <c r="F11" s="109"/>
      <c r="G11" s="109"/>
      <c r="H11" s="109"/>
    </row>
    <row r="12" spans="2:8" ht="13.95" customHeight="1" x14ac:dyDescent="0.25">
      <c r="C12" s="273" t="s">
        <v>47</v>
      </c>
      <c r="D12" s="273"/>
      <c r="E12" s="273"/>
      <c r="F12" s="127"/>
      <c r="G12" s="127"/>
    </row>
    <row r="13" spans="2:8" ht="13.95" customHeight="1" x14ac:dyDescent="0.25">
      <c r="C13" s="274" t="s">
        <v>62</v>
      </c>
      <c r="D13" s="274"/>
      <c r="E13" s="274"/>
      <c r="F13" s="127"/>
      <c r="G13" s="127"/>
    </row>
    <row r="14" spans="2:8" ht="13.95" customHeight="1" x14ac:dyDescent="0.25">
      <c r="C14" s="275" t="s">
        <v>61</v>
      </c>
      <c r="D14" s="275"/>
      <c r="E14" s="275"/>
      <c r="F14" s="127"/>
      <c r="G14" s="127"/>
    </row>
    <row r="15" spans="2:8" hidden="1" x14ac:dyDescent="0.25">
      <c r="B15" s="127"/>
      <c r="C15" s="127"/>
      <c r="D15" s="127"/>
      <c r="E15" s="127"/>
      <c r="F15" s="127"/>
      <c r="G15" s="127"/>
    </row>
    <row r="16" spans="2:8" hidden="1" x14ac:dyDescent="0.25">
      <c r="B16" s="127"/>
      <c r="C16" s="127"/>
      <c r="D16" s="127"/>
      <c r="E16" s="127"/>
      <c r="F16" s="127"/>
      <c r="G16" s="127"/>
    </row>
    <row r="17" spans="2:8" hidden="1" x14ac:dyDescent="0.25"/>
    <row r="18" spans="2:8" x14ac:dyDescent="0.25">
      <c r="B18" s="15" t="s">
        <v>8</v>
      </c>
    </row>
    <row r="19" spans="2:8" ht="15.6" x14ac:dyDescent="0.3">
      <c r="B19" s="64" t="s">
        <v>63</v>
      </c>
      <c r="C19" s="11">
        <f>+'Indicatie netto kosten'!D21</f>
        <v>37500</v>
      </c>
      <c r="D19" s="12" t="s">
        <v>18</v>
      </c>
      <c r="E19" s="13" t="s">
        <v>64</v>
      </c>
      <c r="F19" s="9"/>
      <c r="G19" s="9"/>
    </row>
    <row r="20" spans="2:8" ht="15.6" x14ac:dyDescent="0.3">
      <c r="B20" s="82" t="s">
        <v>53</v>
      </c>
      <c r="C20" s="11"/>
      <c r="D20" s="12" t="s">
        <v>18</v>
      </c>
      <c r="E20" s="13" t="s">
        <v>54</v>
      </c>
      <c r="F20" s="9"/>
      <c r="G20" s="9"/>
    </row>
    <row r="21" spans="2:8" x14ac:dyDescent="0.25"/>
    <row r="22" spans="2:8" x14ac:dyDescent="0.25">
      <c r="B22" s="15"/>
      <c r="D22" s="27" t="s">
        <v>19</v>
      </c>
    </row>
    <row r="23" spans="2:8" x14ac:dyDescent="0.25">
      <c r="D23" s="28" t="s">
        <v>3</v>
      </c>
      <c r="E23" s="28" t="s">
        <v>4</v>
      </c>
      <c r="F23" s="28" t="s">
        <v>5</v>
      </c>
      <c r="G23" s="28" t="s">
        <v>6</v>
      </c>
    </row>
    <row r="24" spans="2:8" x14ac:dyDescent="0.25">
      <c r="B24" s="14" t="s">
        <v>16</v>
      </c>
      <c r="C24" s="29" t="s">
        <v>15</v>
      </c>
      <c r="D24" s="106" t="str">
        <f>+'Indicatie netto kosten'!B26</f>
        <v>KDV 0-4</v>
      </c>
      <c r="E24" s="106">
        <f>+'Indicatie netto kosten'!B27</f>
        <v>0</v>
      </c>
      <c r="F24" s="106">
        <f>+'Indicatie netto kosten'!B28</f>
        <v>0</v>
      </c>
      <c r="G24" s="106">
        <f>+'Indicatie netto kosten'!B29</f>
        <v>0</v>
      </c>
    </row>
    <row r="25" spans="2:8" x14ac:dyDescent="0.25">
      <c r="B25" s="64" t="s">
        <v>65</v>
      </c>
      <c r="C25" s="29" t="s">
        <v>17</v>
      </c>
      <c r="D25" s="107">
        <f>+'Indicatie netto kosten'!D26</f>
        <v>97</v>
      </c>
      <c r="E25" s="107">
        <f>+'Indicatie netto kosten'!D27</f>
        <v>0</v>
      </c>
      <c r="F25" s="107">
        <f>+'Indicatie netto kosten'!D28</f>
        <v>0</v>
      </c>
      <c r="G25" s="107">
        <f>+'Indicatie netto kosten'!D29</f>
        <v>0</v>
      </c>
    </row>
    <row r="26" spans="2:8" x14ac:dyDescent="0.25">
      <c r="B26" s="82" t="s">
        <v>59</v>
      </c>
      <c r="C26" s="29" t="s">
        <v>17</v>
      </c>
      <c r="D26" s="107"/>
      <c r="E26" s="107"/>
      <c r="F26" s="107"/>
      <c r="G26" s="107"/>
    </row>
    <row r="27" spans="2:8" x14ac:dyDescent="0.25">
      <c r="B27" s="64" t="s">
        <v>79</v>
      </c>
      <c r="C27" s="29" t="s">
        <v>17</v>
      </c>
      <c r="D27" s="108">
        <f>IF(D24="KDV 0-4",11.2,10.13)</f>
        <v>11.2</v>
      </c>
      <c r="E27" s="108">
        <f t="shared" ref="E27:G27" si="0">IF(E24="KDV 0-4",11.2,10.13)</f>
        <v>10.130000000000001</v>
      </c>
      <c r="F27" s="108">
        <f t="shared" si="0"/>
        <v>10.130000000000001</v>
      </c>
      <c r="G27" s="108">
        <f t="shared" si="0"/>
        <v>10.130000000000001</v>
      </c>
    </row>
    <row r="28" spans="2:8" x14ac:dyDescent="0.25">
      <c r="B28" s="82" t="s">
        <v>80</v>
      </c>
      <c r="C28" s="29" t="s">
        <v>17</v>
      </c>
      <c r="D28" s="108"/>
      <c r="E28" s="108"/>
      <c r="F28" s="108"/>
      <c r="G28" s="108"/>
    </row>
    <row r="29" spans="2:8" x14ac:dyDescent="0.25">
      <c r="B29" s="18" t="s">
        <v>55</v>
      </c>
      <c r="C29" s="18"/>
      <c r="D29" s="23" t="e">
        <f>IF(D25&gt;0,D27/D28-1," ")</f>
        <v>#DIV/0!</v>
      </c>
      <c r="E29" s="23" t="str">
        <f t="shared" ref="E29:G29" si="1">IF(E25&gt;0,E27/E28-1," ")</f>
        <v xml:space="preserve"> </v>
      </c>
      <c r="F29" s="23" t="str">
        <f t="shared" si="1"/>
        <v xml:space="preserve"> </v>
      </c>
      <c r="G29" s="23" t="str">
        <f t="shared" si="1"/>
        <v xml:space="preserve"> </v>
      </c>
    </row>
    <row r="30" spans="2:8" x14ac:dyDescent="0.25"/>
    <row r="31" spans="2:8" x14ac:dyDescent="0.25">
      <c r="B31" s="116" t="s">
        <v>66</v>
      </c>
      <c r="C31" s="126"/>
      <c r="D31" s="120">
        <f>+D32</f>
        <v>10.71</v>
      </c>
      <c r="E31" s="120">
        <f t="shared" ref="E31:G31" si="2">+E32</f>
        <v>0</v>
      </c>
      <c r="F31" s="120">
        <f t="shared" si="2"/>
        <v>0</v>
      </c>
      <c r="G31" s="121">
        <f t="shared" si="2"/>
        <v>0</v>
      </c>
      <c r="H31" s="21"/>
    </row>
    <row r="32" spans="2:8" hidden="1" x14ac:dyDescent="0.25">
      <c r="B32" s="122" t="s">
        <v>36</v>
      </c>
      <c r="C32" s="18"/>
      <c r="D32" s="20">
        <f>+basisinfo2025!C13</f>
        <v>10.71</v>
      </c>
      <c r="E32" s="20">
        <f>+basisinfo2025!D13</f>
        <v>0</v>
      </c>
      <c r="F32" s="20">
        <f>+basisinfo2025!E13</f>
        <v>0</v>
      </c>
      <c r="G32" s="123">
        <f>+basisinfo2025!F13</f>
        <v>0</v>
      </c>
      <c r="H32" s="21"/>
    </row>
    <row r="33" spans="2:8" x14ac:dyDescent="0.25">
      <c r="B33" s="111" t="s">
        <v>51</v>
      </c>
      <c r="C33" s="96"/>
      <c r="D33" s="124" t="e">
        <f>+#REF!</f>
        <v>#REF!</v>
      </c>
      <c r="E33" s="124" t="e">
        <f>+#REF!</f>
        <v>#REF!</v>
      </c>
      <c r="F33" s="124" t="e">
        <f>+#REF!</f>
        <v>#REF!</v>
      </c>
      <c r="G33" s="125" t="e">
        <f>+#REF!</f>
        <v>#REF!</v>
      </c>
      <c r="H33" s="21"/>
    </row>
    <row r="34" spans="2:8" x14ac:dyDescent="0.25">
      <c r="B34" s="18"/>
      <c r="C34" s="18"/>
      <c r="D34" s="20"/>
      <c r="E34" s="20"/>
      <c r="F34" s="20"/>
      <c r="G34" s="20"/>
      <c r="H34" s="21"/>
    </row>
    <row r="35" spans="2:8" x14ac:dyDescent="0.25">
      <c r="B35" s="116" t="s">
        <v>67</v>
      </c>
      <c r="C35" s="126" t="s">
        <v>45</v>
      </c>
      <c r="D35" s="117">
        <f>IF(D25&gt;0,VLOOKUP($C$19,tabelkot2025!$A$2:$D$72,3)," ")</f>
        <v>96</v>
      </c>
      <c r="E35" s="117" t="str">
        <f>IF(E25&gt;0,VLOOKUP($C$19,tabelkot2025!$A$2:$D$72,4)," ")</f>
        <v xml:space="preserve"> </v>
      </c>
      <c r="F35" s="117" t="str">
        <f>IF(F25&gt;0,VLOOKUP($C$19,tabelkot2025!$A$2:$D$72,4)," ")</f>
        <v xml:space="preserve"> </v>
      </c>
      <c r="G35" s="117" t="str">
        <f>IF(G25&gt;0,VLOOKUP($C$19,tabelkot2025!$A$2:$D$72,4)," ")</f>
        <v xml:space="preserve"> </v>
      </c>
      <c r="H35" s="21"/>
    </row>
    <row r="36" spans="2:8" x14ac:dyDescent="0.25">
      <c r="B36" s="111" t="s">
        <v>52</v>
      </c>
      <c r="C36" s="96" t="s">
        <v>45</v>
      </c>
      <c r="D36" s="118" t="e">
        <f>+#REF!</f>
        <v>#REF!</v>
      </c>
      <c r="E36" s="118" t="e">
        <f>+#REF!</f>
        <v>#REF!</v>
      </c>
      <c r="F36" s="118" t="e">
        <f>+#REF!</f>
        <v>#REF!</v>
      </c>
      <c r="G36" s="119" t="e">
        <f>+#REF!</f>
        <v>#REF!</v>
      </c>
      <c r="H36" s="21"/>
    </row>
    <row r="37" spans="2:8" x14ac:dyDescent="0.25">
      <c r="B37" s="18"/>
      <c r="D37" s="44"/>
      <c r="E37" s="44"/>
      <c r="F37" s="44"/>
      <c r="G37" s="44"/>
    </row>
    <row r="38" spans="2:8" hidden="1" x14ac:dyDescent="0.25">
      <c r="B38" s="18" t="s">
        <v>11</v>
      </c>
      <c r="C38" s="18"/>
      <c r="D38" s="22">
        <f>IF(D25&gt;230,230,D25)</f>
        <v>97</v>
      </c>
      <c r="E38" s="22">
        <f>IF(E25&gt;230,230,E25)</f>
        <v>0</v>
      </c>
      <c r="F38" s="22">
        <f>IF(F25&gt;230,230,F25)</f>
        <v>0</v>
      </c>
      <c r="G38" s="22">
        <f>IF(G25&gt;230,230,G25)</f>
        <v>0</v>
      </c>
      <c r="H38" s="21"/>
    </row>
    <row r="39" spans="2:8" ht="16.2" customHeight="1" x14ac:dyDescent="0.25">
      <c r="B39" s="102"/>
      <c r="C39" s="104"/>
      <c r="D39" s="105" t="str">
        <f>IF(D25&gt;0,+D24," ")</f>
        <v>KDV 0-4</v>
      </c>
      <c r="E39" s="105" t="str">
        <f>IF(E25&gt;0,+E24," ")</f>
        <v xml:space="preserve"> </v>
      </c>
      <c r="F39" s="105" t="str">
        <f>IF(F25&gt;0,+F24," ")</f>
        <v xml:space="preserve"> </v>
      </c>
      <c r="G39" s="105" t="str">
        <f>IF(G25&gt;0,+G24," ")</f>
        <v xml:space="preserve"> </v>
      </c>
      <c r="H39" s="103" t="s">
        <v>7</v>
      </c>
    </row>
    <row r="40" spans="2:8" ht="16.2" customHeight="1" x14ac:dyDescent="0.25">
      <c r="B40" s="68" t="s">
        <v>68</v>
      </c>
      <c r="C40" s="65"/>
      <c r="D40" s="81">
        <f>IF(D25&gt;0,(D66+D67)/D61," ")</f>
        <v>4.3749999999999865E-2</v>
      </c>
      <c r="E40" s="81" t="str">
        <f>IF(E25&gt;0,(E66+E67)/E61," ")</f>
        <v xml:space="preserve"> </v>
      </c>
      <c r="F40" s="81" t="str">
        <f>IF(F25&gt;0,(F66+F67)/F61," ")</f>
        <v xml:space="preserve"> </v>
      </c>
      <c r="G40" s="81" t="str">
        <f>IF(G25&gt;0,(G66+G67)/G61," ")</f>
        <v xml:space="preserve"> </v>
      </c>
      <c r="H40" s="110">
        <f>IF(H68&gt;0,(H66+H67)/H61,0%)</f>
        <v>4.3749999999999865E-2</v>
      </c>
    </row>
    <row r="41" spans="2:8" ht="16.2" customHeight="1" x14ac:dyDescent="0.25">
      <c r="B41" s="111" t="s">
        <v>56</v>
      </c>
      <c r="C41" s="96"/>
      <c r="D41" s="112" t="e">
        <f>+#REF!</f>
        <v>#REF!</v>
      </c>
      <c r="E41" s="112" t="e">
        <f>+#REF!</f>
        <v>#REF!</v>
      </c>
      <c r="F41" s="112" t="e">
        <f>+#REF!</f>
        <v>#REF!</v>
      </c>
      <c r="G41" s="112" t="e">
        <f>+#REF!</f>
        <v>#REF!</v>
      </c>
      <c r="H41" s="113" t="e">
        <f>+#REF!</f>
        <v>#REF!</v>
      </c>
    </row>
    <row r="42" spans="2:8" ht="16.2" hidden="1" customHeight="1" x14ac:dyDescent="0.25">
      <c r="B42" s="18"/>
      <c r="C42" s="18"/>
      <c r="D42" s="23"/>
      <c r="E42" s="23"/>
      <c r="F42" s="23"/>
      <c r="G42" s="23"/>
      <c r="H42" s="23"/>
    </row>
    <row r="43" spans="2:8" ht="16.2" hidden="1" customHeight="1" x14ac:dyDescent="0.25">
      <c r="B43" s="18"/>
      <c r="C43" s="18"/>
      <c r="D43" s="23"/>
      <c r="E43" s="23"/>
      <c r="F43" s="23"/>
      <c r="G43" s="23"/>
      <c r="H43" s="23"/>
    </row>
    <row r="44" spans="2:8" hidden="1" x14ac:dyDescent="0.25">
      <c r="B44" s="18" t="s">
        <v>10</v>
      </c>
      <c r="C44" s="18"/>
      <c r="D44" s="22">
        <f>IF(D25&gt;230,D25-230,0)</f>
        <v>0</v>
      </c>
      <c r="E44" s="22">
        <f>IF(E25&gt;230,E25-230,0)</f>
        <v>0</v>
      </c>
      <c r="F44" s="22">
        <f>IF(F25&gt;230,F25-230,0)</f>
        <v>0</v>
      </c>
      <c r="G44" s="22">
        <f>IF(G25&gt;230,G25-230,0)</f>
        <v>0</v>
      </c>
      <c r="H44" s="21"/>
    </row>
    <row r="45" spans="2:8" hidden="1" x14ac:dyDescent="0.25">
      <c r="B45" s="18"/>
      <c r="C45" s="18"/>
      <c r="D45" s="23"/>
      <c r="E45" s="23"/>
      <c r="F45" s="23"/>
      <c r="G45" s="23"/>
      <c r="H45" s="24" t="s">
        <v>7</v>
      </c>
    </row>
    <row r="46" spans="2:8" hidden="1" x14ac:dyDescent="0.25">
      <c r="B46" s="19" t="s">
        <v>9</v>
      </c>
      <c r="C46" s="19"/>
      <c r="D46" s="25">
        <f>D25*D27</f>
        <v>1086.3999999999999</v>
      </c>
      <c r="E46" s="25">
        <f>E25*E27</f>
        <v>0</v>
      </c>
      <c r="F46" s="25">
        <f>F25*F27</f>
        <v>0</v>
      </c>
      <c r="G46" s="25">
        <f>G25*G27</f>
        <v>0</v>
      </c>
      <c r="H46" s="25">
        <f>SUM(D46:G46)</f>
        <v>1086.3999999999999</v>
      </c>
    </row>
    <row r="47" spans="2:8" hidden="1" x14ac:dyDescent="0.25">
      <c r="B47" s="18" t="s">
        <v>24</v>
      </c>
      <c r="C47" s="18"/>
      <c r="D47" s="21">
        <f>IF(D27&gt;D31,D25*(D27-D32),0)</f>
        <v>47.529999999999845</v>
      </c>
      <c r="E47" s="21">
        <f>IF(E27&gt;E31,E25*(E27-E32),0)</f>
        <v>0</v>
      </c>
      <c r="F47" s="21">
        <f>IF(F27&gt;F31,F25*(F27-F32),0)</f>
        <v>0</v>
      </c>
      <c r="G47" s="21">
        <f>IF(G27&gt;G31,G25*(G27-G32),0)</f>
        <v>0</v>
      </c>
      <c r="H47" s="21">
        <f>SUM(D47:G47)</f>
        <v>47.529999999999845</v>
      </c>
    </row>
    <row r="48" spans="2:8" ht="15.6" hidden="1" x14ac:dyDescent="0.4">
      <c r="B48" s="18" t="s">
        <v>25</v>
      </c>
      <c r="C48" s="18"/>
      <c r="D48" s="26">
        <f>D44*D32</f>
        <v>0</v>
      </c>
      <c r="E48" s="26">
        <f>E44*E32</f>
        <v>0</v>
      </c>
      <c r="F48" s="26">
        <f>F44*F32</f>
        <v>0</v>
      </c>
      <c r="G48" s="26">
        <f>G44*G32</f>
        <v>0</v>
      </c>
      <c r="H48" s="26">
        <f t="shared" ref="H48" si="3">SUM(D48:G48)</f>
        <v>0</v>
      </c>
    </row>
    <row r="49" spans="2:9" hidden="1" x14ac:dyDescent="0.25">
      <c r="B49" s="18"/>
      <c r="C49" s="18"/>
      <c r="D49" s="21"/>
      <c r="E49" s="21"/>
      <c r="F49" s="21"/>
      <c r="G49" s="21"/>
      <c r="H49" s="21"/>
      <c r="I49" s="17"/>
    </row>
    <row r="50" spans="2:9" hidden="1" x14ac:dyDescent="0.25">
      <c r="B50" s="19" t="s">
        <v>26</v>
      </c>
      <c r="C50" s="19"/>
      <c r="D50" s="25">
        <f>D46-D47-D48</f>
        <v>1038.8700000000001</v>
      </c>
      <c r="E50" s="25">
        <f t="shared" ref="E50:H50" si="4">E46-E47-E48</f>
        <v>0</v>
      </c>
      <c r="F50" s="25">
        <f t="shared" si="4"/>
        <v>0</v>
      </c>
      <c r="G50" s="25">
        <f t="shared" si="4"/>
        <v>0</v>
      </c>
      <c r="H50" s="25">
        <f t="shared" si="4"/>
        <v>1038.8700000000001</v>
      </c>
    </row>
    <row r="51" spans="2:9" hidden="1" x14ac:dyDescent="0.25">
      <c r="B51" s="18" t="s">
        <v>27</v>
      </c>
      <c r="C51" s="18"/>
      <c r="D51" s="21">
        <f>IF(D25&gt;0,D50*D35%,0)</f>
        <v>997.31520000000012</v>
      </c>
      <c r="E51" s="21">
        <f>IF(E25&gt;0,E50*E35%,0)</f>
        <v>0</v>
      </c>
      <c r="F51" s="21">
        <f>IF(F25&gt;0,F50*F35%,0)</f>
        <v>0</v>
      </c>
      <c r="G51" s="21">
        <f>IF(G25&gt;0,G50*G35%,0)</f>
        <v>0</v>
      </c>
      <c r="H51" s="21">
        <f>SUM(D51:G51)</f>
        <v>997.31520000000012</v>
      </c>
    </row>
    <row r="52" spans="2:9" hidden="1" x14ac:dyDescent="0.25">
      <c r="B52" s="18"/>
      <c r="C52" s="18"/>
      <c r="D52" s="21"/>
      <c r="E52" s="21"/>
      <c r="F52" s="21"/>
      <c r="G52" s="21"/>
      <c r="H52" s="21"/>
    </row>
    <row r="53" spans="2:9" hidden="1" x14ac:dyDescent="0.25">
      <c r="B53" s="18"/>
      <c r="C53" s="18"/>
      <c r="D53" s="21"/>
      <c r="E53" s="21"/>
      <c r="F53" s="21"/>
      <c r="G53" s="21"/>
      <c r="H53" s="21"/>
    </row>
    <row r="54" spans="2:9" hidden="1" x14ac:dyDescent="0.25">
      <c r="B54" s="18"/>
      <c r="C54" s="18"/>
      <c r="D54" s="21"/>
      <c r="E54" s="21"/>
      <c r="F54" s="21"/>
      <c r="G54" s="21"/>
      <c r="H54" s="21"/>
    </row>
    <row r="55" spans="2:9" x14ac:dyDescent="0.25">
      <c r="B55" s="18"/>
      <c r="C55" s="18"/>
      <c r="D55" s="21"/>
      <c r="E55" s="21"/>
      <c r="F55" s="21"/>
      <c r="G55" s="21"/>
      <c r="H55" s="21"/>
    </row>
    <row r="56" spans="2:9" ht="13.95" customHeight="1" x14ac:dyDescent="0.25">
      <c r="B56" s="303" t="s">
        <v>76</v>
      </c>
      <c r="C56" s="304"/>
      <c r="D56" s="304"/>
      <c r="E56" s="304"/>
      <c r="F56" s="304"/>
      <c r="G56" s="304"/>
      <c r="H56" s="305"/>
    </row>
    <row r="57" spans="2:9" x14ac:dyDescent="0.25">
      <c r="B57" s="306"/>
      <c r="C57" s="307"/>
      <c r="D57" s="307"/>
      <c r="E57" s="307"/>
      <c r="F57" s="307"/>
      <c r="G57" s="307"/>
      <c r="H57" s="308"/>
    </row>
    <row r="58" spans="2:9" x14ac:dyDescent="0.25">
      <c r="B58" s="309"/>
      <c r="C58" s="310"/>
      <c r="D58" s="310"/>
      <c r="E58" s="310"/>
      <c r="F58" s="310"/>
      <c r="G58" s="310"/>
      <c r="H58" s="311"/>
    </row>
    <row r="59" spans="2:9" x14ac:dyDescent="0.25">
      <c r="B59" s="18"/>
      <c r="C59" s="18"/>
      <c r="D59" s="21"/>
      <c r="E59" s="21"/>
      <c r="F59" s="21"/>
      <c r="G59" s="21"/>
      <c r="H59" s="21"/>
    </row>
    <row r="60" spans="2:9" x14ac:dyDescent="0.25">
      <c r="B60" s="318" t="s">
        <v>69</v>
      </c>
      <c r="C60" s="319"/>
      <c r="D60" s="66"/>
      <c r="E60" s="66"/>
      <c r="F60" s="66"/>
      <c r="G60" s="66"/>
      <c r="H60" s="67"/>
    </row>
    <row r="61" spans="2:9" x14ac:dyDescent="0.25">
      <c r="B61" s="68" t="s">
        <v>13</v>
      </c>
      <c r="C61" s="65"/>
      <c r="D61" s="69">
        <f>+D46</f>
        <v>1086.3999999999999</v>
      </c>
      <c r="E61" s="69">
        <f>+E46</f>
        <v>0</v>
      </c>
      <c r="F61" s="69">
        <f>+F46</f>
        <v>0</v>
      </c>
      <c r="G61" s="69">
        <f>+G46</f>
        <v>0</v>
      </c>
      <c r="H61" s="70">
        <f>SUM(D61:G61)</f>
        <v>1086.3999999999999</v>
      </c>
    </row>
    <row r="62" spans="2:9" ht="15.6" x14ac:dyDescent="0.4">
      <c r="B62" s="68" t="s">
        <v>12</v>
      </c>
      <c r="C62" s="65"/>
      <c r="D62" s="71">
        <f>+D51</f>
        <v>997.31520000000012</v>
      </c>
      <c r="E62" s="71">
        <f>+E51</f>
        <v>0</v>
      </c>
      <c r="F62" s="71">
        <f>+F51</f>
        <v>0</v>
      </c>
      <c r="G62" s="71">
        <f>+G51</f>
        <v>0</v>
      </c>
      <c r="H62" s="72">
        <f>SUM(D62:G62)</f>
        <v>997.31520000000012</v>
      </c>
    </row>
    <row r="63" spans="2:9" s="15" customFormat="1" x14ac:dyDescent="0.25">
      <c r="B63" s="73" t="s">
        <v>40</v>
      </c>
      <c r="C63" s="74"/>
      <c r="D63" s="75">
        <f>D61-D62</f>
        <v>89.084799999999746</v>
      </c>
      <c r="E63" s="75">
        <f t="shared" ref="E63:H63" si="5">E61-E62</f>
        <v>0</v>
      </c>
      <c r="F63" s="75">
        <f t="shared" si="5"/>
        <v>0</v>
      </c>
      <c r="G63" s="75">
        <f t="shared" si="5"/>
        <v>0</v>
      </c>
      <c r="H63" s="76">
        <f t="shared" si="5"/>
        <v>89.084799999999746</v>
      </c>
    </row>
    <row r="64" spans="2:9" x14ac:dyDescent="0.25">
      <c r="B64" s="68"/>
      <c r="C64" s="65"/>
      <c r="D64" s="69"/>
      <c r="E64" s="69"/>
      <c r="F64" s="69"/>
      <c r="G64" s="69"/>
      <c r="H64" s="70"/>
    </row>
    <row r="65" spans="2:8" x14ac:dyDescent="0.25">
      <c r="B65" s="73" t="s">
        <v>41</v>
      </c>
      <c r="C65" s="65"/>
      <c r="D65" s="69"/>
      <c r="E65" s="69"/>
      <c r="F65" s="69"/>
      <c r="G65" s="69"/>
      <c r="H65" s="70"/>
    </row>
    <row r="66" spans="2:8" x14ac:dyDescent="0.25">
      <c r="B66" s="68" t="s">
        <v>37</v>
      </c>
      <c r="C66" s="65"/>
      <c r="D66" s="69">
        <f t="shared" ref="D66:G67" si="6">+D47</f>
        <v>47.529999999999845</v>
      </c>
      <c r="E66" s="69">
        <f t="shared" si="6"/>
        <v>0</v>
      </c>
      <c r="F66" s="69">
        <f t="shared" si="6"/>
        <v>0</v>
      </c>
      <c r="G66" s="69">
        <f t="shared" si="6"/>
        <v>0</v>
      </c>
      <c r="H66" s="70">
        <f>SUM(D66:G66)</f>
        <v>47.529999999999845</v>
      </c>
    </row>
    <row r="67" spans="2:8" x14ac:dyDescent="0.25">
      <c r="B67" s="68" t="s">
        <v>38</v>
      </c>
      <c r="C67" s="65"/>
      <c r="D67" s="69">
        <f t="shared" si="6"/>
        <v>0</v>
      </c>
      <c r="E67" s="69">
        <f t="shared" si="6"/>
        <v>0</v>
      </c>
      <c r="F67" s="69">
        <f t="shared" si="6"/>
        <v>0</v>
      </c>
      <c r="G67" s="69">
        <f t="shared" si="6"/>
        <v>0</v>
      </c>
      <c r="H67" s="70">
        <f>SUM(D67:G67)</f>
        <v>0</v>
      </c>
    </row>
    <row r="68" spans="2:8" ht="15.6" x14ac:dyDescent="0.4">
      <c r="B68" s="68" t="s">
        <v>39</v>
      </c>
      <c r="C68" s="65"/>
      <c r="D68" s="71">
        <f>D50-D51</f>
        <v>41.5548</v>
      </c>
      <c r="E68" s="71">
        <f>E50-E51</f>
        <v>0</v>
      </c>
      <c r="F68" s="71">
        <f>F50-F51</f>
        <v>0</v>
      </c>
      <c r="G68" s="71">
        <f>G50-G51</f>
        <v>0</v>
      </c>
      <c r="H68" s="72">
        <f>SUM(D68:G68)</f>
        <v>41.5548</v>
      </c>
    </row>
    <row r="69" spans="2:8" x14ac:dyDescent="0.25">
      <c r="B69" s="77" t="s">
        <v>70</v>
      </c>
      <c r="C69" s="78"/>
      <c r="D69" s="79">
        <f>SUM(D66:D68)</f>
        <v>89.084799999999845</v>
      </c>
      <c r="E69" s="79">
        <f>SUM(E66:E68)</f>
        <v>0</v>
      </c>
      <c r="F69" s="79">
        <f>SUM(F66:F68)</f>
        <v>0</v>
      </c>
      <c r="G69" s="79">
        <f>SUM(G66:G68)</f>
        <v>0</v>
      </c>
      <c r="H69" s="80">
        <f>SUM(H66:H68)</f>
        <v>89.084799999999845</v>
      </c>
    </row>
    <row r="70" spans="2:8" x14ac:dyDescent="0.25">
      <c r="B70" s="18"/>
      <c r="C70" s="18"/>
      <c r="D70" s="18"/>
      <c r="E70" s="18"/>
      <c r="F70" s="18"/>
      <c r="G70" s="18"/>
      <c r="H70" s="21"/>
    </row>
    <row r="71" spans="2:8" x14ac:dyDescent="0.25">
      <c r="B71" s="18"/>
      <c r="C71" s="18"/>
      <c r="D71" s="18"/>
      <c r="E71" s="18"/>
      <c r="F71" s="18"/>
      <c r="G71" s="18"/>
      <c r="H71" s="21"/>
    </row>
    <row r="72" spans="2:8" x14ac:dyDescent="0.25">
      <c r="B72" s="318" t="s">
        <v>46</v>
      </c>
      <c r="C72" s="319"/>
      <c r="D72" s="84"/>
      <c r="E72" s="84"/>
      <c r="F72" s="84"/>
      <c r="G72" s="84"/>
      <c r="H72" s="85"/>
    </row>
    <row r="73" spans="2:8" x14ac:dyDescent="0.25">
      <c r="B73" s="86" t="s">
        <v>13</v>
      </c>
      <c r="C73" s="83"/>
      <c r="D73" s="87" t="e">
        <f>+#REF!</f>
        <v>#REF!</v>
      </c>
      <c r="E73" s="87" t="e">
        <f>+#REF!</f>
        <v>#REF!</v>
      </c>
      <c r="F73" s="87" t="e">
        <f>+#REF!</f>
        <v>#REF!</v>
      </c>
      <c r="G73" s="87" t="e">
        <f>+#REF!</f>
        <v>#REF!</v>
      </c>
      <c r="H73" s="88" t="e">
        <f>SUM(D73:G73)</f>
        <v>#REF!</v>
      </c>
    </row>
    <row r="74" spans="2:8" ht="15.6" x14ac:dyDescent="0.4">
      <c r="B74" s="86" t="s">
        <v>12</v>
      </c>
      <c r="C74" s="83"/>
      <c r="D74" s="89" t="e">
        <f>+#REF!</f>
        <v>#REF!</v>
      </c>
      <c r="E74" s="89" t="e">
        <f>+#REF!</f>
        <v>#REF!</v>
      </c>
      <c r="F74" s="89" t="e">
        <f>+#REF!</f>
        <v>#REF!</v>
      </c>
      <c r="G74" s="89" t="e">
        <f>+#REF!</f>
        <v>#REF!</v>
      </c>
      <c r="H74" s="90" t="e">
        <f>SUM(D74:G74)</f>
        <v>#REF!</v>
      </c>
    </row>
    <row r="75" spans="2:8" s="15" customFormat="1" x14ac:dyDescent="0.25">
      <c r="B75" s="91" t="s">
        <v>40</v>
      </c>
      <c r="C75" s="92"/>
      <c r="D75" s="93" t="e">
        <f>D73-D74</f>
        <v>#REF!</v>
      </c>
      <c r="E75" s="93" t="e">
        <f t="shared" ref="E75:H75" si="7">E73-E74</f>
        <v>#REF!</v>
      </c>
      <c r="F75" s="93" t="e">
        <f t="shared" si="7"/>
        <v>#REF!</v>
      </c>
      <c r="G75" s="93" t="e">
        <f t="shared" si="7"/>
        <v>#REF!</v>
      </c>
      <c r="H75" s="94" t="e">
        <f t="shared" si="7"/>
        <v>#REF!</v>
      </c>
    </row>
    <row r="76" spans="2:8" x14ac:dyDescent="0.25">
      <c r="B76" s="86"/>
      <c r="C76" s="83"/>
      <c r="D76" s="87"/>
      <c r="E76" s="87"/>
      <c r="F76" s="87"/>
      <c r="G76" s="87"/>
      <c r="H76" s="88"/>
    </row>
    <row r="77" spans="2:8" x14ac:dyDescent="0.25">
      <c r="B77" s="91" t="s">
        <v>41</v>
      </c>
      <c r="C77" s="83"/>
      <c r="D77" s="87"/>
      <c r="E77" s="87"/>
      <c r="F77" s="87"/>
      <c r="G77" s="87"/>
      <c r="H77" s="88"/>
    </row>
    <row r="78" spans="2:8" x14ac:dyDescent="0.25">
      <c r="B78" s="86" t="s">
        <v>37</v>
      </c>
      <c r="C78" s="83"/>
      <c r="D78" s="87" t="e">
        <f>+#REF!</f>
        <v>#REF!</v>
      </c>
      <c r="E78" s="87" t="e">
        <f>+#REF!</f>
        <v>#REF!</v>
      </c>
      <c r="F78" s="87" t="e">
        <f>+#REF!</f>
        <v>#REF!</v>
      </c>
      <c r="G78" s="87" t="e">
        <f>+#REF!</f>
        <v>#REF!</v>
      </c>
      <c r="H78" s="88" t="e">
        <f>SUM(D78:G78)</f>
        <v>#REF!</v>
      </c>
    </row>
    <row r="79" spans="2:8" x14ac:dyDescent="0.25">
      <c r="B79" s="86" t="s">
        <v>38</v>
      </c>
      <c r="C79" s="83"/>
      <c r="D79" s="87" t="e">
        <f>+#REF!</f>
        <v>#REF!</v>
      </c>
      <c r="E79" s="87" t="e">
        <f>+#REF!</f>
        <v>#REF!</v>
      </c>
      <c r="F79" s="87" t="e">
        <f>+#REF!</f>
        <v>#REF!</v>
      </c>
      <c r="G79" s="87" t="e">
        <f>+#REF!</f>
        <v>#REF!</v>
      </c>
      <c r="H79" s="88" t="e">
        <f>SUM(D79:G79)</f>
        <v>#REF!</v>
      </c>
    </row>
    <row r="80" spans="2:8" ht="15.6" x14ac:dyDescent="0.4">
      <c r="B80" s="86" t="s">
        <v>39</v>
      </c>
      <c r="C80" s="83"/>
      <c r="D80" s="89" t="e">
        <f>+#REF!</f>
        <v>#REF!</v>
      </c>
      <c r="E80" s="89" t="e">
        <f>+#REF!</f>
        <v>#REF!</v>
      </c>
      <c r="F80" s="89" t="e">
        <f>+#REF!</f>
        <v>#REF!</v>
      </c>
      <c r="G80" s="89" t="e">
        <f>+#REF!</f>
        <v>#REF!</v>
      </c>
      <c r="H80" s="90" t="e">
        <f>SUM(D80:G80)</f>
        <v>#REF!</v>
      </c>
    </row>
    <row r="81" spans="2:8" x14ac:dyDescent="0.25">
      <c r="B81" s="95" t="s">
        <v>60</v>
      </c>
      <c r="C81" s="96"/>
      <c r="D81" s="97" t="e">
        <f>SUM(D78:D80)</f>
        <v>#REF!</v>
      </c>
      <c r="E81" s="97" t="e">
        <f t="shared" ref="E81:G81" si="8">SUM(E78:E80)</f>
        <v>#REF!</v>
      </c>
      <c r="F81" s="97" t="e">
        <f t="shared" si="8"/>
        <v>#REF!</v>
      </c>
      <c r="G81" s="97" t="e">
        <f t="shared" si="8"/>
        <v>#REF!</v>
      </c>
      <c r="H81" s="98" t="e">
        <f>SUM(H78:H80)</f>
        <v>#REF!</v>
      </c>
    </row>
    <row r="82" spans="2:8" x14ac:dyDescent="0.25">
      <c r="B82" s="19"/>
      <c r="C82" s="18"/>
      <c r="D82" s="25"/>
      <c r="E82" s="25"/>
      <c r="F82" s="25"/>
      <c r="G82" s="25"/>
      <c r="H82" s="25"/>
    </row>
    <row r="83" spans="2:8" ht="13.95" customHeight="1" x14ac:dyDescent="0.25">
      <c r="B83" s="312" t="s">
        <v>77</v>
      </c>
      <c r="C83" s="313"/>
      <c r="D83" s="313"/>
      <c r="E83" s="313"/>
      <c r="F83" s="313"/>
      <c r="G83" s="313"/>
      <c r="H83" s="314"/>
    </row>
    <row r="84" spans="2:8" x14ac:dyDescent="0.25">
      <c r="B84" s="315"/>
      <c r="C84" s="316"/>
      <c r="D84" s="316"/>
      <c r="E84" s="316"/>
      <c r="F84" s="316"/>
      <c r="G84" s="316"/>
      <c r="H84" s="317"/>
    </row>
    <row r="85" spans="2:8" x14ac:dyDescent="0.25">
      <c r="B85" s="272" t="e">
        <f>IF(D35&lt;&gt;D36,"LET OP : DE INKOMENS OVER DE 2 JAREN VERSCHILLEN DUSDANIG DAT ER EEN VERSCHIL IS IN DE TOESLAGEN"," ")</f>
        <v>#REF!</v>
      </c>
      <c r="C85" s="272"/>
      <c r="D85" s="272"/>
      <c r="E85" s="272"/>
      <c r="F85" s="272"/>
      <c r="G85" s="272"/>
      <c r="H85" s="272"/>
    </row>
    <row r="86" spans="2:8" x14ac:dyDescent="0.25">
      <c r="B86" s="272" t="str">
        <f>IF(D25&lt;&gt;D26,"LET OP : ER IS GEEN REKENING GEHOUDEN MET EEN VERSCHIL IN AANTAL KINDEROPVANGUREN TUSSEN DE 2 JAREN !"," ")</f>
        <v>LET OP : ER IS GEEN REKENING GEHOUDEN MET EEN VERSCHIL IN AANTAL KINDEROPVANGUREN TUSSEN DE 2 JAREN !</v>
      </c>
      <c r="C86" s="272"/>
      <c r="D86" s="272"/>
      <c r="E86" s="272"/>
      <c r="F86" s="272"/>
      <c r="G86" s="272"/>
      <c r="H86" s="272"/>
    </row>
    <row r="87" spans="2:8" x14ac:dyDescent="0.25">
      <c r="B87" s="54" t="s">
        <v>78</v>
      </c>
      <c r="C87" s="45"/>
      <c r="D87" s="46"/>
      <c r="E87" s="46"/>
      <c r="F87" s="46"/>
      <c r="G87" s="46"/>
      <c r="H87" s="47"/>
    </row>
    <row r="88" spans="2:8" x14ac:dyDescent="0.25">
      <c r="B88" s="48" t="s">
        <v>13</v>
      </c>
      <c r="C88" s="49"/>
      <c r="D88" s="55" t="e">
        <f>D73-D61</f>
        <v>#REF!</v>
      </c>
      <c r="E88" s="55" t="e">
        <f>E73-E61</f>
        <v>#REF!</v>
      </c>
      <c r="F88" s="55" t="e">
        <f>F73-F61</f>
        <v>#REF!</v>
      </c>
      <c r="G88" s="55" t="e">
        <f>G73-G61</f>
        <v>#REF!</v>
      </c>
      <c r="H88" s="56" t="e">
        <f>H73-H61</f>
        <v>#REF!</v>
      </c>
    </row>
    <row r="89" spans="2:8" ht="15.6" x14ac:dyDescent="0.4">
      <c r="B89" s="48" t="s">
        <v>12</v>
      </c>
      <c r="C89" s="49"/>
      <c r="D89" s="57" t="e">
        <f>D62-D74</f>
        <v>#REF!</v>
      </c>
      <c r="E89" s="57" t="e">
        <f>E62-E74</f>
        <v>#REF!</v>
      </c>
      <c r="F89" s="57" t="e">
        <f>F62-F74</f>
        <v>#REF!</v>
      </c>
      <c r="G89" s="57" t="e">
        <f>G62-G74</f>
        <v>#REF!</v>
      </c>
      <c r="H89" s="58" t="e">
        <f>H62-H74</f>
        <v>#REF!</v>
      </c>
    </row>
    <row r="90" spans="2:8" x14ac:dyDescent="0.25">
      <c r="B90" s="50" t="s">
        <v>40</v>
      </c>
      <c r="C90" s="51"/>
      <c r="D90" s="59" t="e">
        <f>D75-D63</f>
        <v>#REF!</v>
      </c>
      <c r="E90" s="59" t="e">
        <f>E75-E63</f>
        <v>#REF!</v>
      </c>
      <c r="F90" s="59" t="e">
        <f>F75-F63</f>
        <v>#REF!</v>
      </c>
      <c r="G90" s="59" t="e">
        <f>G75-G63</f>
        <v>#REF!</v>
      </c>
      <c r="H90" s="60" t="e">
        <f>H75-H63</f>
        <v>#REF!</v>
      </c>
    </row>
    <row r="91" spans="2:8" x14ac:dyDescent="0.25">
      <c r="B91" s="48"/>
      <c r="C91" s="49"/>
      <c r="D91" s="55"/>
      <c r="E91" s="55"/>
      <c r="F91" s="55"/>
      <c r="G91" s="55"/>
      <c r="H91" s="56"/>
    </row>
    <row r="92" spans="2:8" x14ac:dyDescent="0.25">
      <c r="B92" s="50" t="s">
        <v>41</v>
      </c>
      <c r="C92" s="49"/>
      <c r="D92" s="55"/>
      <c r="E92" s="55"/>
      <c r="F92" s="55"/>
      <c r="G92" s="55"/>
      <c r="H92" s="56"/>
    </row>
    <row r="93" spans="2:8" x14ac:dyDescent="0.25">
      <c r="B93" s="48" t="s">
        <v>37</v>
      </c>
      <c r="C93" s="49"/>
      <c r="D93" s="55" t="e">
        <f t="shared" ref="D93:G95" si="9">D78-D66</f>
        <v>#REF!</v>
      </c>
      <c r="E93" s="55" t="e">
        <f t="shared" si="9"/>
        <v>#REF!</v>
      </c>
      <c r="F93" s="55" t="e">
        <f t="shared" si="9"/>
        <v>#REF!</v>
      </c>
      <c r="G93" s="55" t="e">
        <f t="shared" si="9"/>
        <v>#REF!</v>
      </c>
      <c r="H93" s="56" t="e">
        <f>SUM(D93:G93)</f>
        <v>#REF!</v>
      </c>
    </row>
    <row r="94" spans="2:8" x14ac:dyDescent="0.25">
      <c r="B94" s="48" t="s">
        <v>38</v>
      </c>
      <c r="C94" s="49"/>
      <c r="D94" s="55" t="e">
        <f t="shared" si="9"/>
        <v>#REF!</v>
      </c>
      <c r="E94" s="55" t="e">
        <f t="shared" si="9"/>
        <v>#REF!</v>
      </c>
      <c r="F94" s="55" t="e">
        <f t="shared" si="9"/>
        <v>#REF!</v>
      </c>
      <c r="G94" s="55" t="e">
        <f t="shared" si="9"/>
        <v>#REF!</v>
      </c>
      <c r="H94" s="56" t="e">
        <f>SUM(D94:G94)</f>
        <v>#REF!</v>
      </c>
    </row>
    <row r="95" spans="2:8" ht="15.6" x14ac:dyDescent="0.4">
      <c r="B95" s="48" t="s">
        <v>39</v>
      </c>
      <c r="C95" s="49"/>
      <c r="D95" s="57" t="e">
        <f t="shared" si="9"/>
        <v>#REF!</v>
      </c>
      <c r="E95" s="57" t="e">
        <f t="shared" si="9"/>
        <v>#REF!</v>
      </c>
      <c r="F95" s="57" t="e">
        <f t="shared" si="9"/>
        <v>#REF!</v>
      </c>
      <c r="G95" s="57" t="e">
        <f t="shared" si="9"/>
        <v>#REF!</v>
      </c>
      <c r="H95" s="58" t="e">
        <f>SUM(D95:G95)</f>
        <v>#REF!</v>
      </c>
    </row>
    <row r="96" spans="2:8" x14ac:dyDescent="0.25">
      <c r="B96" s="52" t="s">
        <v>40</v>
      </c>
      <c r="C96" s="53"/>
      <c r="D96" s="61" t="e">
        <f>SUM(D93:D95)</f>
        <v>#REF!</v>
      </c>
      <c r="E96" s="61" t="e">
        <f t="shared" ref="E96:G96" si="10">SUM(E93:E95)</f>
        <v>#REF!</v>
      </c>
      <c r="F96" s="61" t="e">
        <f t="shared" si="10"/>
        <v>#REF!</v>
      </c>
      <c r="G96" s="61" t="e">
        <f t="shared" si="10"/>
        <v>#REF!</v>
      </c>
      <c r="H96" s="62" t="e">
        <f>SUM(H93:H95)</f>
        <v>#REF!</v>
      </c>
    </row>
    <row r="97" spans="2:8" x14ac:dyDescent="0.25">
      <c r="B97" s="18"/>
      <c r="C97" s="18"/>
      <c r="D97" s="18"/>
      <c r="E97" s="18"/>
      <c r="F97" s="18"/>
      <c r="G97" s="18"/>
      <c r="H97" s="21"/>
    </row>
    <row r="98" spans="2:8" x14ac:dyDescent="0.25">
      <c r="B98" s="18"/>
      <c r="C98" s="18"/>
      <c r="D98" s="18"/>
      <c r="E98" s="18"/>
      <c r="F98" s="18"/>
      <c r="G98" s="18"/>
      <c r="H98" s="21"/>
    </row>
    <row r="99" spans="2:8" ht="13.95" customHeight="1" x14ac:dyDescent="0.25">
      <c r="B99" s="312" t="s">
        <v>49</v>
      </c>
      <c r="C99" s="313"/>
      <c r="D99" s="313"/>
      <c r="E99" s="313"/>
      <c r="F99" s="313"/>
      <c r="G99" s="313"/>
      <c r="H99" s="314"/>
    </row>
    <row r="100" spans="2:8" x14ac:dyDescent="0.25">
      <c r="B100" s="315"/>
      <c r="C100" s="316"/>
      <c r="D100" s="316"/>
      <c r="E100" s="316"/>
      <c r="F100" s="316"/>
      <c r="G100" s="316"/>
      <c r="H100" s="317"/>
    </row>
    <row r="101" spans="2:8" x14ac:dyDescent="0.25">
      <c r="B101" s="18"/>
      <c r="C101" s="18"/>
      <c r="D101" s="18"/>
      <c r="E101" s="18"/>
      <c r="F101" s="18"/>
      <c r="G101" s="18"/>
      <c r="H101" s="21"/>
    </row>
    <row r="102" spans="2:8" x14ac:dyDescent="0.25">
      <c r="B102" s="65" t="s">
        <v>71</v>
      </c>
      <c r="C102" s="65"/>
      <c r="D102" s="81">
        <f>IF(D$69&lt;&gt;0,D69/D$46,0)</f>
        <v>8.1999999999999865E-2</v>
      </c>
      <c r="E102" s="81">
        <f>IF(E$69&lt;&gt;0,E69/E$46,0)</f>
        <v>0</v>
      </c>
      <c r="F102" s="81">
        <f>IF(F$25&gt;0,F69/F$46,0)</f>
        <v>0</v>
      </c>
      <c r="G102" s="81">
        <f>IF(G$69&lt;&gt;0,G69/G$46,0)</f>
        <v>0</v>
      </c>
      <c r="H102" s="81">
        <f>IF(H$69&lt;&gt;0,H69/H$46,0)</f>
        <v>8.1999999999999865E-2</v>
      </c>
    </row>
    <row r="103" spans="2:8" x14ac:dyDescent="0.25">
      <c r="B103" s="65" t="s">
        <v>72</v>
      </c>
      <c r="C103" s="65"/>
      <c r="D103" s="81">
        <f>IF(D$69&lt;&gt;0,1-D102,0)</f>
        <v>0.91800000000000015</v>
      </c>
      <c r="E103" s="81">
        <f t="shared" ref="E103:H103" si="11">IF(E$69&lt;&gt;0,1-E102,0)</f>
        <v>0</v>
      </c>
      <c r="F103" s="81">
        <f t="shared" si="11"/>
        <v>0</v>
      </c>
      <c r="G103" s="81">
        <f t="shared" si="11"/>
        <v>0</v>
      </c>
      <c r="H103" s="81">
        <f t="shared" si="11"/>
        <v>0.91800000000000015</v>
      </c>
    </row>
    <row r="104" spans="2:8" x14ac:dyDescent="0.25">
      <c r="B104" s="18"/>
      <c r="C104" s="18"/>
      <c r="D104" s="23"/>
      <c r="E104" s="23"/>
      <c r="F104" s="23"/>
      <c r="G104" s="23"/>
      <c r="H104" s="23"/>
    </row>
    <row r="105" spans="2:8" x14ac:dyDescent="0.25">
      <c r="B105" s="83" t="s">
        <v>57</v>
      </c>
      <c r="C105" s="83"/>
      <c r="D105" s="99" t="e">
        <f>+#REF!</f>
        <v>#REF!</v>
      </c>
      <c r="E105" s="99" t="e">
        <f>+#REF!</f>
        <v>#REF!</v>
      </c>
      <c r="F105" s="99" t="e">
        <f>+#REF!</f>
        <v>#REF!</v>
      </c>
      <c r="G105" s="99" t="e">
        <f>+#REF!</f>
        <v>#REF!</v>
      </c>
      <c r="H105" s="99" t="e">
        <f>+#REF!</f>
        <v>#REF!</v>
      </c>
    </row>
    <row r="106" spans="2:8" x14ac:dyDescent="0.25">
      <c r="B106" s="83" t="s">
        <v>58</v>
      </c>
      <c r="C106" s="83"/>
      <c r="D106" s="99" t="e">
        <f>IF(D$69&lt;&gt;0,1-D105,0)</f>
        <v>#REF!</v>
      </c>
      <c r="E106" s="99">
        <f t="shared" ref="E106:H106" si="12">IF(E$69&lt;&gt;0,1-E105,0)</f>
        <v>0</v>
      </c>
      <c r="F106" s="99">
        <f t="shared" si="12"/>
        <v>0</v>
      </c>
      <c r="G106" s="99">
        <f t="shared" si="12"/>
        <v>0</v>
      </c>
      <c r="H106" s="99" t="e">
        <f t="shared" si="12"/>
        <v>#REF!</v>
      </c>
    </row>
    <row r="107" spans="2:8" x14ac:dyDescent="0.25">
      <c r="B107" s="18"/>
      <c r="C107" s="18"/>
      <c r="D107" s="23"/>
      <c r="E107" s="23"/>
      <c r="F107" s="23"/>
      <c r="G107" s="23"/>
      <c r="H107" s="23"/>
    </row>
    <row r="108" spans="2:8" hidden="1" x14ac:dyDescent="0.25">
      <c r="B108" s="100" t="s">
        <v>73</v>
      </c>
      <c r="C108" s="65"/>
      <c r="D108" s="81">
        <f t="shared" ref="D108:H109" si="13">+D40</f>
        <v>4.3749999999999865E-2</v>
      </c>
      <c r="E108" s="81" t="str">
        <f t="shared" si="13"/>
        <v xml:space="preserve"> </v>
      </c>
      <c r="F108" s="81" t="str">
        <f t="shared" si="13"/>
        <v xml:space="preserve"> </v>
      </c>
      <c r="G108" s="81" t="str">
        <f t="shared" si="13"/>
        <v xml:space="preserve"> </v>
      </c>
      <c r="H108" s="81">
        <f t="shared" si="13"/>
        <v>4.3749999999999865E-2</v>
      </c>
    </row>
    <row r="109" spans="2:8" hidden="1" x14ac:dyDescent="0.25">
      <c r="B109" s="101" t="s">
        <v>74</v>
      </c>
      <c r="C109" s="83"/>
      <c r="D109" s="99" t="e">
        <f t="shared" si="13"/>
        <v>#REF!</v>
      </c>
      <c r="E109" s="99" t="e">
        <f t="shared" si="13"/>
        <v>#REF!</v>
      </c>
      <c r="F109" s="99" t="e">
        <f t="shared" si="13"/>
        <v>#REF!</v>
      </c>
      <c r="G109" s="99" t="e">
        <f t="shared" si="13"/>
        <v>#REF!</v>
      </c>
      <c r="H109" s="99" t="e">
        <f t="shared" si="13"/>
        <v>#REF!</v>
      </c>
    </row>
    <row r="110" spans="2:8" ht="15.6" hidden="1" customHeight="1" x14ac:dyDescent="0.3">
      <c r="B110" s="284" t="str">
        <f>IF(H108&gt;25%,"Een gedeelte van de maandelijkse kosten is dus het gevolg van het uurtarief van de kinderopvangorganisatie dat hoger is dan de maximale uurtariefvergoeding. Heb je wel eens een vergelijk gemaakt met de tarieven van een andere organisatie?"," ")</f>
        <v xml:space="preserve"> </v>
      </c>
      <c r="C110" s="284"/>
      <c r="D110" s="284"/>
      <c r="E110" s="284"/>
      <c r="F110" s="284"/>
      <c r="G110" s="284"/>
      <c r="H110" s="284"/>
    </row>
    <row r="111" spans="2:8" ht="15.6" customHeight="1" x14ac:dyDescent="0.25">
      <c r="B111" s="320" t="s">
        <v>50</v>
      </c>
      <c r="C111" s="321"/>
      <c r="D111" s="321"/>
      <c r="E111" s="321"/>
      <c r="F111" s="321"/>
      <c r="G111" s="321"/>
      <c r="H111" s="322"/>
    </row>
    <row r="112" spans="2:8" ht="13.95" customHeight="1" x14ac:dyDescent="0.25">
      <c r="B112" s="323"/>
      <c r="C112" s="284"/>
      <c r="D112" s="284"/>
      <c r="E112" s="284"/>
      <c r="F112" s="284"/>
      <c r="G112" s="284"/>
      <c r="H112" s="324"/>
    </row>
    <row r="113" spans="2:8" x14ac:dyDescent="0.25">
      <c r="B113" s="9"/>
      <c r="C113" s="9"/>
      <c r="D113" s="9"/>
      <c r="E113" s="9"/>
      <c r="F113" s="9"/>
      <c r="G113" s="9"/>
      <c r="H113" s="10"/>
    </row>
    <row r="114" spans="2:8" x14ac:dyDescent="0.25">
      <c r="B114" s="30" t="s">
        <v>20</v>
      </c>
      <c r="C114" s="31"/>
      <c r="D114" s="31"/>
      <c r="E114" s="32" t="s">
        <v>33</v>
      </c>
      <c r="F114" s="31"/>
      <c r="G114" s="31"/>
      <c r="H114" s="33"/>
    </row>
    <row r="115" spans="2:8" x14ac:dyDescent="0.25">
      <c r="B115" s="34" t="s">
        <v>21</v>
      </c>
      <c r="C115" s="43"/>
      <c r="D115" s="43"/>
      <c r="E115" s="35" t="s">
        <v>34</v>
      </c>
      <c r="F115" s="43"/>
      <c r="G115" s="43"/>
      <c r="H115" s="36"/>
    </row>
    <row r="116" spans="2:8" x14ac:dyDescent="0.25">
      <c r="B116" s="34" t="s">
        <v>28</v>
      </c>
      <c r="C116" s="43"/>
      <c r="D116" s="43"/>
      <c r="E116" s="37" t="s">
        <v>35</v>
      </c>
      <c r="F116" s="43"/>
      <c r="G116" s="43"/>
      <c r="H116" s="38"/>
    </row>
    <row r="117" spans="2:8" x14ac:dyDescent="0.25">
      <c r="B117" s="39" t="s">
        <v>31</v>
      </c>
      <c r="C117" s="40"/>
      <c r="D117" s="40"/>
      <c r="E117" s="41" t="s">
        <v>32</v>
      </c>
      <c r="F117" s="40"/>
      <c r="G117" s="40"/>
      <c r="H117" s="42"/>
    </row>
    <row r="118" spans="2:8" hidden="1" x14ac:dyDescent="0.25">
      <c r="B118" s="39" t="s">
        <v>44</v>
      </c>
      <c r="C118" s="40"/>
      <c r="D118" s="40"/>
      <c r="E118" s="41" t="s">
        <v>43</v>
      </c>
      <c r="F118" s="40"/>
      <c r="G118" s="40"/>
      <c r="H118" s="42"/>
    </row>
    <row r="119" spans="2:8" ht="28.2" customHeight="1" x14ac:dyDescent="0.25">
      <c r="B119" s="276" t="s">
        <v>42</v>
      </c>
      <c r="C119" s="276"/>
      <c r="D119" s="276"/>
      <c r="E119" s="276"/>
      <c r="F119" s="276"/>
      <c r="G119" s="276"/>
      <c r="H119" s="276"/>
    </row>
    <row r="120" spans="2:8" x14ac:dyDescent="0.25">
      <c r="B120" s="283" t="s">
        <v>81</v>
      </c>
      <c r="C120" s="283"/>
      <c r="D120" s="283"/>
      <c r="E120" s="283"/>
      <c r="F120" s="283"/>
      <c r="G120" s="283"/>
      <c r="H120" s="283"/>
    </row>
  </sheetData>
  <mergeCells count="20">
    <mergeCell ref="B110:H110"/>
    <mergeCell ref="B111:H112"/>
    <mergeCell ref="B119:H119"/>
    <mergeCell ref="B120:H120"/>
    <mergeCell ref="B72:C72"/>
    <mergeCell ref="B83:H84"/>
    <mergeCell ref="B85:H85"/>
    <mergeCell ref="B86:H86"/>
    <mergeCell ref="B99:H100"/>
    <mergeCell ref="B1:H1"/>
    <mergeCell ref="B2:H2"/>
    <mergeCell ref="B3:H3"/>
    <mergeCell ref="B4:H4"/>
    <mergeCell ref="B6:H9"/>
    <mergeCell ref="B60:C60"/>
    <mergeCell ref="B10:H10"/>
    <mergeCell ref="C12:E12"/>
    <mergeCell ref="C13:E13"/>
    <mergeCell ref="C14:E14"/>
    <mergeCell ref="B56:H58"/>
  </mergeCells>
  <dataValidations count="3">
    <dataValidation type="whole" errorStyle="information" allowBlank="1" showInputMessage="1" showErrorMessage="1" errorTitle="Foutmelding" error="Een heel getal tussen 0 en 999.999" sqref="C19:C20">
      <formula1>0</formula1>
      <formula2>999999</formula2>
    </dataValidation>
    <dataValidation type="decimal" allowBlank="1" showInputMessage="1" showErrorMessage="1" errorTitle="Fout" error="Voer hier de kinderopvanguren in , een getal tussen 0 en 260" promptTitle="Voer aantal maanduren in" prompt="Voer hier het aantal kinderopvang uren per maand in welke door de organisatie in rekening wordt gebracht_x000a_" sqref="D25:G26">
      <formula1>0</formula1>
      <formula2>260</formula2>
    </dataValidation>
    <dataValidation type="decimal" allowBlank="1" showInputMessage="1" showErrorMessage="1" errorTitle="Fout" error="Voer een uurtarief in tussen 5,00 en 25,00" promptTitle="Voer het uurtarief" prompt="Voer het uurtarief in wat de _x000a_organisatie in rekening brengt_x000a_" sqref="D27:G28">
      <formula1>5</formula1>
      <formula2>25</formula2>
    </dataValidation>
  </dataValidations>
  <hyperlinks>
    <hyperlink ref="B3:H3" r:id="rId1" display="https://www.kinderopvang-wijzer.nl/"/>
    <hyperlink ref="E118" r:id="rId2"/>
    <hyperlink ref="E117" r:id="rId3"/>
    <hyperlink ref="E116" r:id="rId4"/>
    <hyperlink ref="E115" r:id="rId5"/>
    <hyperlink ref="B3" r:id="rId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Selecteer opvangvorm" prompt="Selecteer opvangvorm KDV (kinderdagverblijf), BSO (buitenschoolse opvang) of Gastouderopvang">
          <x14:formula1>
            <xm:f>basisinfo2025!$A$1:$A$3</xm:f>
          </x14:formula1>
          <xm:sqref>D24:G24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workbookViewId="0">
      <selection activeCell="C20" sqref="C20"/>
    </sheetView>
  </sheetViews>
  <sheetFormatPr defaultColWidth="0" defaultRowHeight="13.8" zeroHeight="1" x14ac:dyDescent="0.25"/>
  <cols>
    <col min="1" max="1" width="8.88671875" style="132" customWidth="1"/>
    <col min="2" max="2" width="52.33203125" style="132" customWidth="1"/>
    <col min="3" max="3" width="15.33203125" style="132" customWidth="1"/>
    <col min="4" max="7" width="15.6640625" style="132" customWidth="1"/>
    <col min="8" max="8" width="12.6640625" style="16" customWidth="1"/>
    <col min="9" max="9" width="5.88671875" style="132" customWidth="1"/>
    <col min="10" max="16384" width="8.88671875" style="132" hidden="1"/>
  </cols>
  <sheetData>
    <row r="1" spans="2:8" ht="17.399999999999999" customHeight="1" x14ac:dyDescent="0.3">
      <c r="B1" s="277" t="s">
        <v>75</v>
      </c>
      <c r="C1" s="278"/>
      <c r="D1" s="278"/>
      <c r="E1" s="278"/>
      <c r="F1" s="278"/>
      <c r="G1" s="278"/>
      <c r="H1" s="279"/>
    </row>
    <row r="2" spans="2:8" ht="17.399999999999999" customHeight="1" x14ac:dyDescent="0.3">
      <c r="B2" s="285" t="s">
        <v>82</v>
      </c>
      <c r="C2" s="286"/>
      <c r="D2" s="286"/>
      <c r="E2" s="286"/>
      <c r="F2" s="286"/>
      <c r="G2" s="286"/>
      <c r="H2" s="287"/>
    </row>
    <row r="3" spans="2:8" ht="14.4" x14ac:dyDescent="0.3">
      <c r="B3" s="280" t="s">
        <v>34</v>
      </c>
      <c r="C3" s="281"/>
      <c r="D3" s="281"/>
      <c r="E3" s="281"/>
      <c r="F3" s="281"/>
      <c r="G3" s="281"/>
      <c r="H3" s="282"/>
    </row>
    <row r="4" spans="2:8" ht="14.4" x14ac:dyDescent="0.3">
      <c r="B4" s="288" t="s">
        <v>81</v>
      </c>
      <c r="C4" s="289"/>
      <c r="D4" s="289"/>
      <c r="E4" s="289"/>
      <c r="F4" s="289"/>
      <c r="G4" s="289"/>
      <c r="H4" s="290"/>
    </row>
    <row r="5" spans="2:8" x14ac:dyDescent="0.25"/>
    <row r="6" spans="2:8" ht="13.95" customHeight="1" x14ac:dyDescent="0.25">
      <c r="B6" s="291" t="s">
        <v>83</v>
      </c>
      <c r="C6" s="292"/>
      <c r="D6" s="292"/>
      <c r="E6" s="292"/>
      <c r="F6" s="292"/>
      <c r="G6" s="292"/>
      <c r="H6" s="293"/>
    </row>
    <row r="7" spans="2:8" x14ac:dyDescent="0.25">
      <c r="B7" s="294"/>
      <c r="C7" s="295"/>
      <c r="D7" s="295"/>
      <c r="E7" s="295"/>
      <c r="F7" s="295"/>
      <c r="G7" s="295"/>
      <c r="H7" s="296"/>
    </row>
    <row r="8" spans="2:8" ht="13.95" hidden="1" customHeight="1" x14ac:dyDescent="0.25">
      <c r="B8" s="294"/>
      <c r="C8" s="295"/>
      <c r="D8" s="295"/>
      <c r="E8" s="295"/>
      <c r="F8" s="295"/>
      <c r="G8" s="295"/>
      <c r="H8" s="296"/>
    </row>
    <row r="9" spans="2:8" ht="13.95" hidden="1" customHeight="1" x14ac:dyDescent="0.25">
      <c r="B9" s="297"/>
      <c r="C9" s="298"/>
      <c r="D9" s="298"/>
      <c r="E9" s="298"/>
      <c r="F9" s="298"/>
      <c r="G9" s="298"/>
      <c r="H9" s="299"/>
    </row>
    <row r="10" spans="2:8" x14ac:dyDescent="0.25">
      <c r="B10" s="300" t="s">
        <v>48</v>
      </c>
      <c r="C10" s="301"/>
      <c r="D10" s="301"/>
      <c r="E10" s="301"/>
      <c r="F10" s="301"/>
      <c r="G10" s="301"/>
      <c r="H10" s="302"/>
    </row>
    <row r="11" spans="2:8" x14ac:dyDescent="0.25">
      <c r="B11" s="194"/>
      <c r="C11" s="194"/>
      <c r="D11" s="194"/>
      <c r="E11" s="194"/>
      <c r="F11" s="194"/>
      <c r="G11" s="194"/>
      <c r="H11" s="194"/>
    </row>
    <row r="12" spans="2:8" ht="13.95" customHeight="1" x14ac:dyDescent="0.25">
      <c r="C12" s="273" t="s">
        <v>47</v>
      </c>
      <c r="D12" s="273"/>
      <c r="E12" s="273"/>
      <c r="F12" s="170"/>
      <c r="G12" s="170"/>
    </row>
    <row r="13" spans="2:8" ht="13.95" customHeight="1" x14ac:dyDescent="0.25">
      <c r="C13" s="274" t="s">
        <v>61</v>
      </c>
      <c r="D13" s="274"/>
      <c r="E13" s="274"/>
      <c r="F13" s="170"/>
      <c r="G13" s="170"/>
    </row>
    <row r="14" spans="2:8" ht="13.95" customHeight="1" x14ac:dyDescent="0.25">
      <c r="C14" s="275" t="s">
        <v>61</v>
      </c>
      <c r="D14" s="275"/>
      <c r="E14" s="275"/>
      <c r="F14" s="170"/>
      <c r="G14" s="170"/>
    </row>
    <row r="15" spans="2:8" hidden="1" x14ac:dyDescent="0.25">
      <c r="B15" s="170"/>
      <c r="C15" s="170"/>
      <c r="D15" s="170"/>
      <c r="E15" s="170"/>
      <c r="F15" s="170"/>
      <c r="G15" s="170"/>
    </row>
    <row r="16" spans="2:8" hidden="1" x14ac:dyDescent="0.25">
      <c r="B16" s="170"/>
      <c r="C16" s="170"/>
      <c r="D16" s="170"/>
      <c r="E16" s="170"/>
      <c r="F16" s="170"/>
      <c r="G16" s="170"/>
    </row>
    <row r="17" spans="2:8" hidden="1" x14ac:dyDescent="0.25"/>
    <row r="18" spans="2:8" x14ac:dyDescent="0.25">
      <c r="B18" s="133" t="s">
        <v>8</v>
      </c>
    </row>
    <row r="19" spans="2:8" ht="15.6" x14ac:dyDescent="0.3">
      <c r="B19" s="171" t="s">
        <v>53</v>
      </c>
      <c r="C19" s="11">
        <f>+'Indicatie netto kosten'!D22</f>
        <v>36500</v>
      </c>
      <c r="D19" s="130" t="s">
        <v>18</v>
      </c>
      <c r="E19" s="131" t="s">
        <v>54</v>
      </c>
      <c r="F19" s="129"/>
      <c r="G19" s="129"/>
    </row>
    <row r="20" spans="2:8" ht="15.6" x14ac:dyDescent="0.3">
      <c r="B20" s="179"/>
      <c r="C20" s="11"/>
      <c r="D20" s="130"/>
      <c r="E20" s="131"/>
      <c r="F20" s="129"/>
      <c r="G20" s="129"/>
    </row>
    <row r="21" spans="2:8" x14ac:dyDescent="0.25"/>
    <row r="22" spans="2:8" x14ac:dyDescent="0.25">
      <c r="B22" s="133"/>
      <c r="D22" s="138" t="s">
        <v>19</v>
      </c>
    </row>
    <row r="23" spans="2:8" x14ac:dyDescent="0.25">
      <c r="D23" s="139" t="s">
        <v>3</v>
      </c>
      <c r="E23" s="139" t="s">
        <v>4</v>
      </c>
      <c r="F23" s="139" t="s">
        <v>5</v>
      </c>
      <c r="G23" s="139" t="s">
        <v>6</v>
      </c>
    </row>
    <row r="24" spans="2:8" x14ac:dyDescent="0.25">
      <c r="B24" s="132" t="s">
        <v>16</v>
      </c>
      <c r="C24" s="140" t="s">
        <v>15</v>
      </c>
      <c r="D24" s="192" t="str">
        <f>+'Indicatie netto kosten'!B26</f>
        <v>KDV 0-4</v>
      </c>
      <c r="E24" s="192">
        <f>+'Indicatie netto kosten'!B27</f>
        <v>0</v>
      </c>
      <c r="F24" s="192">
        <f>+'Indicatie netto kosten'!B28</f>
        <v>0</v>
      </c>
      <c r="G24" s="192">
        <f>+'Indicatie netto kosten'!B29</f>
        <v>0</v>
      </c>
    </row>
    <row r="25" spans="2:8" x14ac:dyDescent="0.25">
      <c r="B25" s="171" t="s">
        <v>59</v>
      </c>
      <c r="C25" s="140" t="s">
        <v>17</v>
      </c>
      <c r="D25" s="193">
        <f>+'Indicatie netto kosten'!D26</f>
        <v>97</v>
      </c>
      <c r="E25" s="193">
        <f>+'Indicatie netto kosten'!D27</f>
        <v>0</v>
      </c>
      <c r="F25" s="193">
        <f>+'Indicatie netto kosten'!D28</f>
        <v>0</v>
      </c>
      <c r="G25" s="193">
        <f>+'Indicatie netto kosten'!D29</f>
        <v>0</v>
      </c>
    </row>
    <row r="26" spans="2:8" x14ac:dyDescent="0.25">
      <c r="B26" s="179"/>
      <c r="C26" s="140"/>
      <c r="D26" s="193"/>
      <c r="E26" s="193"/>
      <c r="F26" s="193"/>
      <c r="G26" s="193"/>
    </row>
    <row r="27" spans="2:8" x14ac:dyDescent="0.25">
      <c r="B27" s="171" t="s">
        <v>80</v>
      </c>
      <c r="C27" s="140" t="s">
        <v>17</v>
      </c>
      <c r="D27" s="108">
        <f>IF(D24="KDV 0-4",10.57,9.54)</f>
        <v>10.57</v>
      </c>
      <c r="E27" s="108">
        <f t="shared" ref="E27:G27" si="0">IF(E24="KDV 0-4",10.57,9.54)</f>
        <v>9.5399999999999991</v>
      </c>
      <c r="F27" s="108">
        <f t="shared" si="0"/>
        <v>9.5399999999999991</v>
      </c>
      <c r="G27" s="108">
        <f t="shared" si="0"/>
        <v>9.5399999999999991</v>
      </c>
    </row>
    <row r="28" spans="2:8" x14ac:dyDescent="0.25">
      <c r="B28" s="179"/>
      <c r="C28" s="140"/>
      <c r="D28" s="108"/>
      <c r="E28" s="108"/>
      <c r="F28" s="108"/>
      <c r="G28" s="108"/>
    </row>
    <row r="29" spans="2:8" x14ac:dyDescent="0.25">
      <c r="B29" s="134"/>
      <c r="C29" s="134"/>
      <c r="D29" s="137"/>
      <c r="E29" s="137"/>
      <c r="F29" s="137"/>
      <c r="G29" s="137"/>
    </row>
    <row r="30" spans="2:8" x14ac:dyDescent="0.25"/>
    <row r="31" spans="2:8" x14ac:dyDescent="0.25">
      <c r="B31" s="199" t="s">
        <v>51</v>
      </c>
      <c r="C31" s="204"/>
      <c r="D31" s="120">
        <f>+D32</f>
        <v>10.25</v>
      </c>
      <c r="E31" s="120">
        <f t="shared" ref="E31:G31" si="1">+E32</f>
        <v>7.53</v>
      </c>
      <c r="F31" s="120">
        <f t="shared" si="1"/>
        <v>7.53</v>
      </c>
      <c r="G31" s="121">
        <f t="shared" si="1"/>
        <v>7.53</v>
      </c>
      <c r="H31" s="21"/>
    </row>
    <row r="32" spans="2:8" hidden="1" x14ac:dyDescent="0.25">
      <c r="B32" s="203" t="s">
        <v>36</v>
      </c>
      <c r="C32" s="134"/>
      <c r="D32" s="20">
        <f>+basisinfo2024!C13</f>
        <v>10.25</v>
      </c>
      <c r="E32" s="20">
        <f>+basisinfo2024!D13</f>
        <v>7.53</v>
      </c>
      <c r="F32" s="20">
        <f>+basisinfo2024!E13</f>
        <v>7.53</v>
      </c>
      <c r="G32" s="123">
        <f>+basisinfo2024!F13</f>
        <v>7.53</v>
      </c>
      <c r="H32" s="21"/>
    </row>
    <row r="33" spans="2:8" x14ac:dyDescent="0.25">
      <c r="B33" s="196"/>
      <c r="C33" s="185"/>
      <c r="D33" s="124"/>
      <c r="E33" s="124"/>
      <c r="F33" s="124"/>
      <c r="G33" s="125"/>
      <c r="H33" s="21"/>
    </row>
    <row r="34" spans="2:8" x14ac:dyDescent="0.25">
      <c r="B34" s="134"/>
      <c r="C34" s="134"/>
      <c r="D34" s="20"/>
      <c r="E34" s="20"/>
      <c r="F34" s="20"/>
      <c r="G34" s="20"/>
      <c r="H34" s="21"/>
    </row>
    <row r="35" spans="2:8" x14ac:dyDescent="0.25">
      <c r="B35" s="199" t="s">
        <v>52</v>
      </c>
      <c r="C35" s="204" t="s">
        <v>45</v>
      </c>
      <c r="D35" s="200">
        <f>IF(D25&gt;0,VLOOKUP($C$19,tabelkot2024!$A$2:$D$72,3)," ")</f>
        <v>90.9</v>
      </c>
      <c r="E35" s="200" t="str">
        <f>IF(E25&gt;0,VLOOKUP($C$19,tabelkot2024!$A$2:$D$72,4)," ")</f>
        <v xml:space="preserve"> </v>
      </c>
      <c r="F35" s="200" t="str">
        <f>IF(F25&gt;0,VLOOKUP($C$19,tabelkot2024!$A$2:$D$72,4)," ")</f>
        <v xml:space="preserve"> </v>
      </c>
      <c r="G35" s="200" t="str">
        <f>IF(G25&gt;0,VLOOKUP($C$19,tabelkot2024!$A$2:$D$72,4)," ")</f>
        <v xml:space="preserve"> </v>
      </c>
      <c r="H35" s="21"/>
    </row>
    <row r="36" spans="2:8" x14ac:dyDescent="0.25">
      <c r="B36" s="196" t="s">
        <v>52</v>
      </c>
      <c r="C36" s="185" t="s">
        <v>45</v>
      </c>
      <c r="D36" s="201" t="e">
        <f>+#REF!</f>
        <v>#REF!</v>
      </c>
      <c r="E36" s="201" t="e">
        <f>+#REF!</f>
        <v>#REF!</v>
      </c>
      <c r="F36" s="201" t="e">
        <f>+#REF!</f>
        <v>#REF!</v>
      </c>
      <c r="G36" s="202" t="e">
        <f>+#REF!</f>
        <v>#REF!</v>
      </c>
      <c r="H36" s="21"/>
    </row>
    <row r="37" spans="2:8" x14ac:dyDescent="0.25">
      <c r="B37" s="134"/>
      <c r="D37" s="153"/>
      <c r="E37" s="153"/>
      <c r="F37" s="153"/>
      <c r="G37" s="153"/>
    </row>
    <row r="38" spans="2:8" hidden="1" x14ac:dyDescent="0.25">
      <c r="B38" s="134" t="s">
        <v>11</v>
      </c>
      <c r="C38" s="134"/>
      <c r="D38" s="136">
        <f>IF(D25&gt;230,230,D25)</f>
        <v>97</v>
      </c>
      <c r="E38" s="136">
        <f>IF(E25&gt;230,230,E25)</f>
        <v>0</v>
      </c>
      <c r="F38" s="136">
        <f>IF(F25&gt;230,230,F25)</f>
        <v>0</v>
      </c>
      <c r="G38" s="136">
        <f>IF(G25&gt;230,230,G25)</f>
        <v>0</v>
      </c>
      <c r="H38" s="21"/>
    </row>
    <row r="39" spans="2:8" ht="16.2" customHeight="1" x14ac:dyDescent="0.25">
      <c r="B39" s="189"/>
      <c r="C39" s="190"/>
      <c r="D39" s="191" t="str">
        <f>IF(D25&gt;0,+D24," ")</f>
        <v>KDV 0-4</v>
      </c>
      <c r="E39" s="191" t="str">
        <f>IF(E25&gt;0,+E24," ")</f>
        <v xml:space="preserve"> </v>
      </c>
      <c r="F39" s="191" t="str">
        <f>IF(F25&gt;0,+F24," ")</f>
        <v xml:space="preserve"> </v>
      </c>
      <c r="G39" s="191" t="str">
        <f>IF(G25&gt;0,+G24," ")</f>
        <v xml:space="preserve"> </v>
      </c>
      <c r="H39" s="103" t="s">
        <v>7</v>
      </c>
    </row>
    <row r="40" spans="2:8" ht="16.2" customHeight="1" x14ac:dyDescent="0.25">
      <c r="B40" s="173" t="s">
        <v>56</v>
      </c>
      <c r="C40" s="172"/>
      <c r="D40" s="178">
        <f>IF(D25&gt;0,(D66+D67)/D61," ")</f>
        <v>3.0274361400189242E-2</v>
      </c>
      <c r="E40" s="178" t="str">
        <f>IF(E25&gt;0,(E66+E67)/E61," ")</f>
        <v xml:space="preserve"> </v>
      </c>
      <c r="F40" s="178" t="str">
        <f>IF(F25&gt;0,(F66+F67)/F61," ")</f>
        <v xml:space="preserve"> </v>
      </c>
      <c r="G40" s="178" t="str">
        <f>IF(G25&gt;0,(G66+G67)/G61," ")</f>
        <v xml:space="preserve"> </v>
      </c>
      <c r="H40" s="195">
        <f>IF(H68&gt;0,(H66+H67)/H61,0%)</f>
        <v>3.0274361400189242E-2</v>
      </c>
    </row>
    <row r="41" spans="2:8" ht="16.2" customHeight="1" x14ac:dyDescent="0.25">
      <c r="B41" s="196" t="s">
        <v>56</v>
      </c>
      <c r="C41" s="185"/>
      <c r="D41" s="197" t="e">
        <f>+#REF!</f>
        <v>#REF!</v>
      </c>
      <c r="E41" s="197" t="e">
        <f>+#REF!</f>
        <v>#REF!</v>
      </c>
      <c r="F41" s="197" t="e">
        <f>+#REF!</f>
        <v>#REF!</v>
      </c>
      <c r="G41" s="197" t="e">
        <f>+#REF!</f>
        <v>#REF!</v>
      </c>
      <c r="H41" s="198" t="e">
        <f>+#REF!</f>
        <v>#REF!</v>
      </c>
    </row>
    <row r="42" spans="2:8" ht="16.2" hidden="1" customHeight="1" x14ac:dyDescent="0.25">
      <c r="B42" s="134"/>
      <c r="C42" s="134"/>
      <c r="D42" s="137"/>
      <c r="E42" s="137"/>
      <c r="F42" s="137"/>
      <c r="G42" s="137"/>
      <c r="H42" s="137"/>
    </row>
    <row r="43" spans="2:8" ht="16.2" hidden="1" customHeight="1" x14ac:dyDescent="0.25">
      <c r="B43" s="134"/>
      <c r="C43" s="134"/>
      <c r="D43" s="137"/>
      <c r="E43" s="137"/>
      <c r="F43" s="137"/>
      <c r="G43" s="137"/>
      <c r="H43" s="137"/>
    </row>
    <row r="44" spans="2:8" hidden="1" x14ac:dyDescent="0.25">
      <c r="B44" s="134" t="s">
        <v>10</v>
      </c>
      <c r="C44" s="134"/>
      <c r="D44" s="136">
        <f>IF(D25&gt;230,D25-230,0)</f>
        <v>0</v>
      </c>
      <c r="E44" s="136">
        <f>IF(E25&gt;230,E25-230,0)</f>
        <v>0</v>
      </c>
      <c r="F44" s="136">
        <f>IF(F25&gt;230,F25-230,0)</f>
        <v>0</v>
      </c>
      <c r="G44" s="136">
        <f>IF(G25&gt;230,G25-230,0)</f>
        <v>0</v>
      </c>
      <c r="H44" s="21"/>
    </row>
    <row r="45" spans="2:8" hidden="1" x14ac:dyDescent="0.25">
      <c r="B45" s="134"/>
      <c r="C45" s="134"/>
      <c r="D45" s="137"/>
      <c r="E45" s="137"/>
      <c r="F45" s="137"/>
      <c r="G45" s="137"/>
      <c r="H45" s="24" t="s">
        <v>7</v>
      </c>
    </row>
    <row r="46" spans="2:8" hidden="1" x14ac:dyDescent="0.25">
      <c r="B46" s="135" t="s">
        <v>9</v>
      </c>
      <c r="C46" s="135"/>
      <c r="D46" s="25">
        <f>D25*D27</f>
        <v>1025.29</v>
      </c>
      <c r="E46" s="25">
        <f>E25*E27</f>
        <v>0</v>
      </c>
      <c r="F46" s="25">
        <f>F25*F27</f>
        <v>0</v>
      </c>
      <c r="G46" s="25">
        <f>G25*G27</f>
        <v>0</v>
      </c>
      <c r="H46" s="25">
        <f>SUM(D46:G46)</f>
        <v>1025.29</v>
      </c>
    </row>
    <row r="47" spans="2:8" hidden="1" x14ac:dyDescent="0.25">
      <c r="B47" s="134" t="s">
        <v>24</v>
      </c>
      <c r="C47" s="134"/>
      <c r="D47" s="21">
        <f>IF(D27&gt;D31,D25*(D27-D32),0)</f>
        <v>31.040000000000028</v>
      </c>
      <c r="E47" s="21">
        <f>IF(E27&gt;E31,E25*(E27-E32),0)</f>
        <v>0</v>
      </c>
      <c r="F47" s="21">
        <f>IF(F27&gt;F31,F25*(F27-F32),0)</f>
        <v>0</v>
      </c>
      <c r="G47" s="21">
        <f>IF(G27&gt;G31,G25*(G27-G32),0)</f>
        <v>0</v>
      </c>
      <c r="H47" s="21">
        <f>SUM(D47:G47)</f>
        <v>31.040000000000028</v>
      </c>
    </row>
    <row r="48" spans="2:8" ht="15.6" hidden="1" x14ac:dyDescent="0.4">
      <c r="B48" s="134" t="s">
        <v>25</v>
      </c>
      <c r="C48" s="134"/>
      <c r="D48" s="26">
        <f>D44*D32</f>
        <v>0</v>
      </c>
      <c r="E48" s="26">
        <f>E44*E32</f>
        <v>0</v>
      </c>
      <c r="F48" s="26">
        <f>F44*F32</f>
        <v>0</v>
      </c>
      <c r="G48" s="26">
        <f>G44*G32</f>
        <v>0</v>
      </c>
      <c r="H48" s="26">
        <f t="shared" ref="H48" si="2">SUM(D48:G48)</f>
        <v>0</v>
      </c>
    </row>
    <row r="49" spans="2:9" hidden="1" x14ac:dyDescent="0.25">
      <c r="B49" s="134"/>
      <c r="C49" s="134"/>
      <c r="D49" s="21"/>
      <c r="E49" s="21"/>
      <c r="F49" s="21"/>
      <c r="G49" s="21"/>
      <c r="H49" s="21"/>
      <c r="I49" s="17"/>
    </row>
    <row r="50" spans="2:9" hidden="1" x14ac:dyDescent="0.25">
      <c r="B50" s="135" t="s">
        <v>26</v>
      </c>
      <c r="C50" s="135"/>
      <c r="D50" s="25">
        <f>D46-D47-D48</f>
        <v>994.24999999999989</v>
      </c>
      <c r="E50" s="25">
        <f t="shared" ref="E50:H50" si="3">E46-E47-E48</f>
        <v>0</v>
      </c>
      <c r="F50" s="25">
        <f t="shared" si="3"/>
        <v>0</v>
      </c>
      <c r="G50" s="25">
        <f t="shared" si="3"/>
        <v>0</v>
      </c>
      <c r="H50" s="25">
        <f t="shared" si="3"/>
        <v>994.24999999999989</v>
      </c>
    </row>
    <row r="51" spans="2:9" hidden="1" x14ac:dyDescent="0.25">
      <c r="B51" s="134" t="s">
        <v>27</v>
      </c>
      <c r="C51" s="134"/>
      <c r="D51" s="21">
        <f>IF(D25&gt;0,D50*D35%,0)</f>
        <v>903.77324999999996</v>
      </c>
      <c r="E51" s="21">
        <f>IF(E25&gt;0,E50*E35%,0)</f>
        <v>0</v>
      </c>
      <c r="F51" s="21">
        <f>IF(F25&gt;0,F50*F35%,0)</f>
        <v>0</v>
      </c>
      <c r="G51" s="21">
        <f>IF(G25&gt;0,G50*G35%,0)</f>
        <v>0</v>
      </c>
      <c r="H51" s="21">
        <f>SUM(D51:G51)</f>
        <v>903.77324999999996</v>
      </c>
    </row>
    <row r="52" spans="2:9" hidden="1" x14ac:dyDescent="0.25">
      <c r="B52" s="134"/>
      <c r="C52" s="134"/>
      <c r="D52" s="21"/>
      <c r="E52" s="21"/>
      <c r="F52" s="21"/>
      <c r="G52" s="21"/>
      <c r="H52" s="21"/>
    </row>
    <row r="53" spans="2:9" hidden="1" x14ac:dyDescent="0.25">
      <c r="B53" s="134"/>
      <c r="C53" s="134"/>
      <c r="D53" s="21"/>
      <c r="E53" s="21"/>
      <c r="F53" s="21"/>
      <c r="G53" s="21"/>
      <c r="H53" s="21"/>
    </row>
    <row r="54" spans="2:9" hidden="1" x14ac:dyDescent="0.25">
      <c r="B54" s="134"/>
      <c r="C54" s="134"/>
      <c r="D54" s="21"/>
      <c r="E54" s="21"/>
      <c r="F54" s="21"/>
      <c r="G54" s="21"/>
      <c r="H54" s="21"/>
    </row>
    <row r="55" spans="2:9" x14ac:dyDescent="0.25">
      <c r="B55" s="134"/>
      <c r="C55" s="134"/>
      <c r="D55" s="21"/>
      <c r="E55" s="21"/>
      <c r="F55" s="21"/>
      <c r="G55" s="21"/>
      <c r="H55" s="21"/>
    </row>
    <row r="56" spans="2:9" ht="13.95" customHeight="1" x14ac:dyDescent="0.25">
      <c r="B56" s="303" t="s">
        <v>86</v>
      </c>
      <c r="C56" s="304"/>
      <c r="D56" s="304"/>
      <c r="E56" s="304"/>
      <c r="F56" s="304"/>
      <c r="G56" s="304"/>
      <c r="H56" s="305"/>
    </row>
    <row r="57" spans="2:9" x14ac:dyDescent="0.25">
      <c r="B57" s="306"/>
      <c r="C57" s="307"/>
      <c r="D57" s="307"/>
      <c r="E57" s="307"/>
      <c r="F57" s="307"/>
      <c r="G57" s="307"/>
      <c r="H57" s="308"/>
    </row>
    <row r="58" spans="2:9" x14ac:dyDescent="0.25">
      <c r="B58" s="309"/>
      <c r="C58" s="310"/>
      <c r="D58" s="310"/>
      <c r="E58" s="310"/>
      <c r="F58" s="310"/>
      <c r="G58" s="310"/>
      <c r="H58" s="311"/>
    </row>
    <row r="59" spans="2:9" x14ac:dyDescent="0.25">
      <c r="B59" s="134"/>
      <c r="C59" s="134"/>
      <c r="D59" s="21"/>
      <c r="E59" s="21"/>
      <c r="F59" s="21"/>
      <c r="G59" s="21"/>
      <c r="H59" s="21"/>
    </row>
    <row r="60" spans="2:9" x14ac:dyDescent="0.25">
      <c r="B60" s="318" t="s">
        <v>46</v>
      </c>
      <c r="C60" s="319"/>
      <c r="D60" s="66"/>
      <c r="E60" s="66"/>
      <c r="F60" s="66"/>
      <c r="G60" s="66"/>
      <c r="H60" s="67"/>
    </row>
    <row r="61" spans="2:9" x14ac:dyDescent="0.25">
      <c r="B61" s="173" t="s">
        <v>13</v>
      </c>
      <c r="C61" s="172"/>
      <c r="D61" s="69">
        <f>+D46</f>
        <v>1025.29</v>
      </c>
      <c r="E61" s="69">
        <f>+E46</f>
        <v>0</v>
      </c>
      <c r="F61" s="69">
        <f>+F46</f>
        <v>0</v>
      </c>
      <c r="G61" s="69">
        <f>+G46</f>
        <v>0</v>
      </c>
      <c r="H61" s="70">
        <f>SUM(D61:G61)</f>
        <v>1025.29</v>
      </c>
    </row>
    <row r="62" spans="2:9" ht="15.6" x14ac:dyDescent="0.4">
      <c r="B62" s="173" t="s">
        <v>12</v>
      </c>
      <c r="C62" s="172"/>
      <c r="D62" s="71">
        <f>+D51</f>
        <v>903.77324999999996</v>
      </c>
      <c r="E62" s="71">
        <f>+E51</f>
        <v>0</v>
      </c>
      <c r="F62" s="71">
        <f>+F51</f>
        <v>0</v>
      </c>
      <c r="G62" s="71">
        <f>+G51</f>
        <v>0</v>
      </c>
      <c r="H62" s="72">
        <f>SUM(D62:G62)</f>
        <v>903.77324999999996</v>
      </c>
    </row>
    <row r="63" spans="2:9" s="133" customFormat="1" x14ac:dyDescent="0.25">
      <c r="B63" s="174" t="s">
        <v>40</v>
      </c>
      <c r="C63" s="175"/>
      <c r="D63" s="75">
        <f>D61-D62</f>
        <v>121.51675</v>
      </c>
      <c r="E63" s="75">
        <f t="shared" ref="E63:H63" si="4">E61-E62</f>
        <v>0</v>
      </c>
      <c r="F63" s="75">
        <f t="shared" si="4"/>
        <v>0</v>
      </c>
      <c r="G63" s="75">
        <f t="shared" si="4"/>
        <v>0</v>
      </c>
      <c r="H63" s="76">
        <f t="shared" si="4"/>
        <v>121.51675</v>
      </c>
    </row>
    <row r="64" spans="2:9" x14ac:dyDescent="0.25">
      <c r="B64" s="173"/>
      <c r="C64" s="172"/>
      <c r="D64" s="69"/>
      <c r="E64" s="69"/>
      <c r="F64" s="69"/>
      <c r="G64" s="69"/>
      <c r="H64" s="70"/>
    </row>
    <row r="65" spans="2:8" x14ac:dyDescent="0.25">
      <c r="B65" s="174" t="s">
        <v>41</v>
      </c>
      <c r="C65" s="172"/>
      <c r="D65" s="69"/>
      <c r="E65" s="69"/>
      <c r="F65" s="69"/>
      <c r="G65" s="69"/>
      <c r="H65" s="70"/>
    </row>
    <row r="66" spans="2:8" x14ac:dyDescent="0.25">
      <c r="B66" s="173" t="s">
        <v>37</v>
      </c>
      <c r="C66" s="172"/>
      <c r="D66" s="69">
        <f t="shared" ref="D66:G67" si="5">+D47</f>
        <v>31.040000000000028</v>
      </c>
      <c r="E66" s="69">
        <f t="shared" si="5"/>
        <v>0</v>
      </c>
      <c r="F66" s="69">
        <f t="shared" si="5"/>
        <v>0</v>
      </c>
      <c r="G66" s="69">
        <f t="shared" si="5"/>
        <v>0</v>
      </c>
      <c r="H66" s="70">
        <f>SUM(D66:G66)</f>
        <v>31.040000000000028</v>
      </c>
    </row>
    <row r="67" spans="2:8" x14ac:dyDescent="0.25">
      <c r="B67" s="173" t="s">
        <v>38</v>
      </c>
      <c r="C67" s="172"/>
      <c r="D67" s="69">
        <f t="shared" si="5"/>
        <v>0</v>
      </c>
      <c r="E67" s="69">
        <f t="shared" si="5"/>
        <v>0</v>
      </c>
      <c r="F67" s="69">
        <f t="shared" si="5"/>
        <v>0</v>
      </c>
      <c r="G67" s="69">
        <f t="shared" si="5"/>
        <v>0</v>
      </c>
      <c r="H67" s="70">
        <f>SUM(D67:G67)</f>
        <v>0</v>
      </c>
    </row>
    <row r="68" spans="2:8" ht="15.6" x14ac:dyDescent="0.4">
      <c r="B68" s="173" t="s">
        <v>39</v>
      </c>
      <c r="C68" s="172"/>
      <c r="D68" s="71">
        <f>D50-D51</f>
        <v>90.476749999999925</v>
      </c>
      <c r="E68" s="71">
        <f>E50-E51</f>
        <v>0</v>
      </c>
      <c r="F68" s="71">
        <f>F50-F51</f>
        <v>0</v>
      </c>
      <c r="G68" s="71">
        <f>G50-G51</f>
        <v>0</v>
      </c>
      <c r="H68" s="72">
        <f>SUM(D68:G68)</f>
        <v>90.476749999999925</v>
      </c>
    </row>
    <row r="69" spans="2:8" x14ac:dyDescent="0.25">
      <c r="B69" s="176" t="s">
        <v>60</v>
      </c>
      <c r="C69" s="177"/>
      <c r="D69" s="79">
        <f>SUM(D66:D68)</f>
        <v>121.51674999999994</v>
      </c>
      <c r="E69" s="79">
        <f>SUM(E66:E68)</f>
        <v>0</v>
      </c>
      <c r="F69" s="79">
        <f>SUM(F66:F68)</f>
        <v>0</v>
      </c>
      <c r="G69" s="79">
        <f>SUM(G66:G68)</f>
        <v>0</v>
      </c>
      <c r="H69" s="80">
        <f>SUM(H66:H68)</f>
        <v>121.51674999999994</v>
      </c>
    </row>
    <row r="70" spans="2:8" x14ac:dyDescent="0.25">
      <c r="B70" s="134"/>
      <c r="C70" s="134"/>
      <c r="D70" s="134"/>
      <c r="E70" s="134"/>
      <c r="F70" s="134"/>
      <c r="G70" s="134"/>
      <c r="H70" s="21"/>
    </row>
    <row r="71" spans="2:8" x14ac:dyDescent="0.25">
      <c r="B71" s="134"/>
      <c r="C71" s="134"/>
      <c r="D71" s="134"/>
      <c r="E71" s="134"/>
      <c r="F71" s="134"/>
      <c r="G71" s="134"/>
      <c r="H71" s="21"/>
    </row>
    <row r="72" spans="2:8" x14ac:dyDescent="0.25">
      <c r="B72" s="318" t="s">
        <v>46</v>
      </c>
      <c r="C72" s="319"/>
      <c r="D72" s="84"/>
      <c r="E72" s="84"/>
      <c r="F72" s="84"/>
      <c r="G72" s="84"/>
      <c r="H72" s="85"/>
    </row>
    <row r="73" spans="2:8" x14ac:dyDescent="0.25">
      <c r="B73" s="181" t="s">
        <v>13</v>
      </c>
      <c r="C73" s="180"/>
      <c r="D73" s="87" t="e">
        <f>+#REF!</f>
        <v>#REF!</v>
      </c>
      <c r="E73" s="87" t="e">
        <f>+#REF!</f>
        <v>#REF!</v>
      </c>
      <c r="F73" s="87" t="e">
        <f>+#REF!</f>
        <v>#REF!</v>
      </c>
      <c r="G73" s="87" t="e">
        <f>+#REF!</f>
        <v>#REF!</v>
      </c>
      <c r="H73" s="88" t="e">
        <f>SUM(D73:G73)</f>
        <v>#REF!</v>
      </c>
    </row>
    <row r="74" spans="2:8" ht="15.6" x14ac:dyDescent="0.4">
      <c r="B74" s="181" t="s">
        <v>12</v>
      </c>
      <c r="C74" s="180"/>
      <c r="D74" s="89" t="e">
        <f>+#REF!</f>
        <v>#REF!</v>
      </c>
      <c r="E74" s="89" t="e">
        <f>+#REF!</f>
        <v>#REF!</v>
      </c>
      <c r="F74" s="89" t="e">
        <f>+#REF!</f>
        <v>#REF!</v>
      </c>
      <c r="G74" s="89" t="e">
        <f>+#REF!</f>
        <v>#REF!</v>
      </c>
      <c r="H74" s="90" t="e">
        <f>SUM(D74:G74)</f>
        <v>#REF!</v>
      </c>
    </row>
    <row r="75" spans="2:8" s="133" customFormat="1" x14ac:dyDescent="0.25">
      <c r="B75" s="182" t="s">
        <v>40</v>
      </c>
      <c r="C75" s="183"/>
      <c r="D75" s="93" t="e">
        <f>D73-D74</f>
        <v>#REF!</v>
      </c>
      <c r="E75" s="93" t="e">
        <f t="shared" ref="E75:H75" si="6">E73-E74</f>
        <v>#REF!</v>
      </c>
      <c r="F75" s="93" t="e">
        <f t="shared" si="6"/>
        <v>#REF!</v>
      </c>
      <c r="G75" s="93" t="e">
        <f t="shared" si="6"/>
        <v>#REF!</v>
      </c>
      <c r="H75" s="94" t="e">
        <f t="shared" si="6"/>
        <v>#REF!</v>
      </c>
    </row>
    <row r="76" spans="2:8" x14ac:dyDescent="0.25">
      <c r="B76" s="181"/>
      <c r="C76" s="180"/>
      <c r="D76" s="87"/>
      <c r="E76" s="87"/>
      <c r="F76" s="87"/>
      <c r="G76" s="87"/>
      <c r="H76" s="88"/>
    </row>
    <row r="77" spans="2:8" x14ac:dyDescent="0.25">
      <c r="B77" s="182" t="s">
        <v>41</v>
      </c>
      <c r="C77" s="180"/>
      <c r="D77" s="87"/>
      <c r="E77" s="87"/>
      <c r="F77" s="87"/>
      <c r="G77" s="87"/>
      <c r="H77" s="88"/>
    </row>
    <row r="78" spans="2:8" x14ac:dyDescent="0.25">
      <c r="B78" s="181" t="s">
        <v>37</v>
      </c>
      <c r="C78" s="180"/>
      <c r="D78" s="87" t="e">
        <f>+#REF!</f>
        <v>#REF!</v>
      </c>
      <c r="E78" s="87" t="e">
        <f>+#REF!</f>
        <v>#REF!</v>
      </c>
      <c r="F78" s="87" t="e">
        <f>+#REF!</f>
        <v>#REF!</v>
      </c>
      <c r="G78" s="87" t="e">
        <f>+#REF!</f>
        <v>#REF!</v>
      </c>
      <c r="H78" s="88" t="e">
        <f>SUM(D78:G78)</f>
        <v>#REF!</v>
      </c>
    </row>
    <row r="79" spans="2:8" x14ac:dyDescent="0.25">
      <c r="B79" s="181" t="s">
        <v>38</v>
      </c>
      <c r="C79" s="180"/>
      <c r="D79" s="87" t="e">
        <f>+#REF!</f>
        <v>#REF!</v>
      </c>
      <c r="E79" s="87" t="e">
        <f>+#REF!</f>
        <v>#REF!</v>
      </c>
      <c r="F79" s="87" t="e">
        <f>+#REF!</f>
        <v>#REF!</v>
      </c>
      <c r="G79" s="87" t="e">
        <f>+#REF!</f>
        <v>#REF!</v>
      </c>
      <c r="H79" s="88" t="e">
        <f>SUM(D79:G79)</f>
        <v>#REF!</v>
      </c>
    </row>
    <row r="80" spans="2:8" ht="15.6" x14ac:dyDescent="0.4">
      <c r="B80" s="181" t="s">
        <v>39</v>
      </c>
      <c r="C80" s="180"/>
      <c r="D80" s="89" t="e">
        <f>+#REF!</f>
        <v>#REF!</v>
      </c>
      <c r="E80" s="89" t="e">
        <f>+#REF!</f>
        <v>#REF!</v>
      </c>
      <c r="F80" s="89" t="e">
        <f>+#REF!</f>
        <v>#REF!</v>
      </c>
      <c r="G80" s="89" t="e">
        <f>+#REF!</f>
        <v>#REF!</v>
      </c>
      <c r="H80" s="90" t="e">
        <f>SUM(D80:G80)</f>
        <v>#REF!</v>
      </c>
    </row>
    <row r="81" spans="2:8" x14ac:dyDescent="0.25">
      <c r="B81" s="184" t="s">
        <v>60</v>
      </c>
      <c r="C81" s="185"/>
      <c r="D81" s="97" t="e">
        <f>SUM(D78:D80)</f>
        <v>#REF!</v>
      </c>
      <c r="E81" s="97" t="e">
        <f t="shared" ref="E81:G81" si="7">SUM(E78:E80)</f>
        <v>#REF!</v>
      </c>
      <c r="F81" s="97" t="e">
        <f t="shared" si="7"/>
        <v>#REF!</v>
      </c>
      <c r="G81" s="97" t="e">
        <f t="shared" si="7"/>
        <v>#REF!</v>
      </c>
      <c r="H81" s="98" t="e">
        <f>SUM(H78:H80)</f>
        <v>#REF!</v>
      </c>
    </row>
    <row r="82" spans="2:8" x14ac:dyDescent="0.25">
      <c r="B82" s="135"/>
      <c r="C82" s="134"/>
      <c r="D82" s="25"/>
      <c r="E82" s="25"/>
      <c r="F82" s="25"/>
      <c r="G82" s="25"/>
      <c r="H82" s="25"/>
    </row>
    <row r="83" spans="2:8" ht="13.95" customHeight="1" x14ac:dyDescent="0.25">
      <c r="B83" s="312" t="s">
        <v>87</v>
      </c>
      <c r="C83" s="313"/>
      <c r="D83" s="313"/>
      <c r="E83" s="313"/>
      <c r="F83" s="313"/>
      <c r="G83" s="313"/>
      <c r="H83" s="314"/>
    </row>
    <row r="84" spans="2:8" x14ac:dyDescent="0.25">
      <c r="B84" s="315"/>
      <c r="C84" s="316"/>
      <c r="D84" s="316"/>
      <c r="E84" s="316"/>
      <c r="F84" s="316"/>
      <c r="G84" s="316"/>
      <c r="H84" s="317"/>
    </row>
    <row r="85" spans="2:8" x14ac:dyDescent="0.25">
      <c r="B85" s="272" t="e">
        <f>IF(D35&lt;&gt;D36,"LET OP : DE INKOMENS OVER DE 2 JAREN VERSCHILLEN DUSDANIG DAT ER EEN VERSCHIL IS IN DE TOESLAGEN"," ")</f>
        <v>#REF!</v>
      </c>
      <c r="C85" s="272"/>
      <c r="D85" s="272"/>
      <c r="E85" s="272"/>
      <c r="F85" s="272"/>
      <c r="G85" s="272"/>
      <c r="H85" s="272"/>
    </row>
    <row r="86" spans="2:8" x14ac:dyDescent="0.25">
      <c r="B86" s="272" t="str">
        <f>IF(D25&lt;&gt;D26,"LET OP : ER IS GEEN REKENING GEHOUDEN MET EEN VERSCHIL IN AANTAL KINDEROPVANGUREN TUSSEN DE 2 JAREN !"," ")</f>
        <v>LET OP : ER IS GEEN REKENING GEHOUDEN MET EEN VERSCHIL IN AANTAL KINDEROPVANGUREN TUSSEN DE 2 JAREN !</v>
      </c>
      <c r="C86" s="272"/>
      <c r="D86" s="272"/>
      <c r="E86" s="272"/>
      <c r="F86" s="272"/>
      <c r="G86" s="272"/>
      <c r="H86" s="272"/>
    </row>
    <row r="87" spans="2:8" x14ac:dyDescent="0.25">
      <c r="B87" s="161" t="s">
        <v>78</v>
      </c>
      <c r="C87" s="154"/>
      <c r="D87" s="46"/>
      <c r="E87" s="46"/>
      <c r="F87" s="46"/>
      <c r="G87" s="46"/>
      <c r="H87" s="47"/>
    </row>
    <row r="88" spans="2:8" x14ac:dyDescent="0.25">
      <c r="B88" s="155" t="s">
        <v>13</v>
      </c>
      <c r="C88" s="156"/>
      <c r="D88" s="162" t="e">
        <f>D73-D61</f>
        <v>#REF!</v>
      </c>
      <c r="E88" s="162" t="e">
        <f>E73-E61</f>
        <v>#REF!</v>
      </c>
      <c r="F88" s="162" t="e">
        <f>F73-F61</f>
        <v>#REF!</v>
      </c>
      <c r="G88" s="162" t="e">
        <f>G73-G61</f>
        <v>#REF!</v>
      </c>
      <c r="H88" s="163" t="e">
        <f>H73-H61</f>
        <v>#REF!</v>
      </c>
    </row>
    <row r="89" spans="2:8" ht="15.6" x14ac:dyDescent="0.4">
      <c r="B89" s="155" t="s">
        <v>12</v>
      </c>
      <c r="C89" s="156"/>
      <c r="D89" s="164" t="e">
        <f>D62-D74</f>
        <v>#REF!</v>
      </c>
      <c r="E89" s="164" t="e">
        <f>E62-E74</f>
        <v>#REF!</v>
      </c>
      <c r="F89" s="164" t="e">
        <f>F62-F74</f>
        <v>#REF!</v>
      </c>
      <c r="G89" s="164" t="e">
        <f>G62-G74</f>
        <v>#REF!</v>
      </c>
      <c r="H89" s="165" t="e">
        <f>H62-H74</f>
        <v>#REF!</v>
      </c>
    </row>
    <row r="90" spans="2:8" x14ac:dyDescent="0.25">
      <c r="B90" s="157" t="s">
        <v>40</v>
      </c>
      <c r="C90" s="158"/>
      <c r="D90" s="166" t="e">
        <f>D75-D63</f>
        <v>#REF!</v>
      </c>
      <c r="E90" s="166" t="e">
        <f>E75-E63</f>
        <v>#REF!</v>
      </c>
      <c r="F90" s="166" t="e">
        <f>F75-F63</f>
        <v>#REF!</v>
      </c>
      <c r="G90" s="166" t="e">
        <f>G75-G63</f>
        <v>#REF!</v>
      </c>
      <c r="H90" s="167" t="e">
        <f>H75-H63</f>
        <v>#REF!</v>
      </c>
    </row>
    <row r="91" spans="2:8" x14ac:dyDescent="0.25">
      <c r="B91" s="155"/>
      <c r="C91" s="156"/>
      <c r="D91" s="162"/>
      <c r="E91" s="162"/>
      <c r="F91" s="162"/>
      <c r="G91" s="162"/>
      <c r="H91" s="163"/>
    </row>
    <row r="92" spans="2:8" x14ac:dyDescent="0.25">
      <c r="B92" s="157" t="s">
        <v>41</v>
      </c>
      <c r="C92" s="156"/>
      <c r="D92" s="162"/>
      <c r="E92" s="162"/>
      <c r="F92" s="162"/>
      <c r="G92" s="162"/>
      <c r="H92" s="163"/>
    </row>
    <row r="93" spans="2:8" x14ac:dyDescent="0.25">
      <c r="B93" s="155" t="s">
        <v>37</v>
      </c>
      <c r="C93" s="156"/>
      <c r="D93" s="162" t="e">
        <f t="shared" ref="D93:G95" si="8">D78-D66</f>
        <v>#REF!</v>
      </c>
      <c r="E93" s="162" t="e">
        <f t="shared" si="8"/>
        <v>#REF!</v>
      </c>
      <c r="F93" s="162" t="e">
        <f t="shared" si="8"/>
        <v>#REF!</v>
      </c>
      <c r="G93" s="162" t="e">
        <f t="shared" si="8"/>
        <v>#REF!</v>
      </c>
      <c r="H93" s="163" t="e">
        <f>SUM(D93:G93)</f>
        <v>#REF!</v>
      </c>
    </row>
    <row r="94" spans="2:8" x14ac:dyDescent="0.25">
      <c r="B94" s="155" t="s">
        <v>38</v>
      </c>
      <c r="C94" s="156"/>
      <c r="D94" s="162" t="e">
        <f t="shared" si="8"/>
        <v>#REF!</v>
      </c>
      <c r="E94" s="162" t="e">
        <f t="shared" si="8"/>
        <v>#REF!</v>
      </c>
      <c r="F94" s="162" t="e">
        <f t="shared" si="8"/>
        <v>#REF!</v>
      </c>
      <c r="G94" s="162" t="e">
        <f t="shared" si="8"/>
        <v>#REF!</v>
      </c>
      <c r="H94" s="163" t="e">
        <f>SUM(D94:G94)</f>
        <v>#REF!</v>
      </c>
    </row>
    <row r="95" spans="2:8" ht="15.6" x14ac:dyDescent="0.4">
      <c r="B95" s="155" t="s">
        <v>39</v>
      </c>
      <c r="C95" s="156"/>
      <c r="D95" s="164" t="e">
        <f t="shared" si="8"/>
        <v>#REF!</v>
      </c>
      <c r="E95" s="164" t="e">
        <f t="shared" si="8"/>
        <v>#REF!</v>
      </c>
      <c r="F95" s="164" t="e">
        <f t="shared" si="8"/>
        <v>#REF!</v>
      </c>
      <c r="G95" s="164" t="e">
        <f t="shared" si="8"/>
        <v>#REF!</v>
      </c>
      <c r="H95" s="165" t="e">
        <f>SUM(D95:G95)</f>
        <v>#REF!</v>
      </c>
    </row>
    <row r="96" spans="2:8" x14ac:dyDescent="0.25">
      <c r="B96" s="159" t="s">
        <v>40</v>
      </c>
      <c r="C96" s="160"/>
      <c r="D96" s="168" t="e">
        <f>SUM(D93:D95)</f>
        <v>#REF!</v>
      </c>
      <c r="E96" s="168" t="e">
        <f t="shared" ref="E96:G96" si="9">SUM(E93:E95)</f>
        <v>#REF!</v>
      </c>
      <c r="F96" s="168" t="e">
        <f t="shared" si="9"/>
        <v>#REF!</v>
      </c>
      <c r="G96" s="168" t="e">
        <f t="shared" si="9"/>
        <v>#REF!</v>
      </c>
      <c r="H96" s="169" t="e">
        <f>SUM(H93:H95)</f>
        <v>#REF!</v>
      </c>
    </row>
    <row r="97" spans="2:8" x14ac:dyDescent="0.25">
      <c r="B97" s="134"/>
      <c r="C97" s="134"/>
      <c r="D97" s="134"/>
      <c r="E97" s="134"/>
      <c r="F97" s="134"/>
      <c r="G97" s="134"/>
      <c r="H97" s="21"/>
    </row>
    <row r="98" spans="2:8" x14ac:dyDescent="0.25">
      <c r="B98" s="134"/>
      <c r="C98" s="134"/>
      <c r="D98" s="134"/>
      <c r="E98" s="134"/>
      <c r="F98" s="134"/>
      <c r="G98" s="134"/>
      <c r="H98" s="21"/>
    </row>
    <row r="99" spans="2:8" ht="13.95" customHeight="1" x14ac:dyDescent="0.25">
      <c r="B99" s="312" t="s">
        <v>49</v>
      </c>
      <c r="C99" s="313"/>
      <c r="D99" s="313"/>
      <c r="E99" s="313"/>
      <c r="F99" s="313"/>
      <c r="G99" s="313"/>
      <c r="H99" s="314"/>
    </row>
    <row r="100" spans="2:8" x14ac:dyDescent="0.25">
      <c r="B100" s="315"/>
      <c r="C100" s="316"/>
      <c r="D100" s="316"/>
      <c r="E100" s="316"/>
      <c r="F100" s="316"/>
      <c r="G100" s="316"/>
      <c r="H100" s="317"/>
    </row>
    <row r="101" spans="2:8" x14ac:dyDescent="0.25">
      <c r="B101" s="134"/>
      <c r="C101" s="134"/>
      <c r="D101" s="134"/>
      <c r="E101" s="134"/>
      <c r="F101" s="134"/>
      <c r="G101" s="134"/>
      <c r="H101" s="21"/>
    </row>
    <row r="102" spans="2:8" x14ac:dyDescent="0.25">
      <c r="B102" s="172" t="s">
        <v>71</v>
      </c>
      <c r="C102" s="172"/>
      <c r="D102" s="178">
        <f>IF(D$69&lt;&gt;0,D69/D$46,0)</f>
        <v>0.11851939451277195</v>
      </c>
      <c r="E102" s="178">
        <f>IF(E$69&lt;&gt;0,E69/E$46,0)</f>
        <v>0</v>
      </c>
      <c r="F102" s="178">
        <f>IF(F$25&gt;0,F69/F$46,0)</f>
        <v>0</v>
      </c>
      <c r="G102" s="178">
        <f>IF(G$69&lt;&gt;0,G69/G$46,0)</f>
        <v>0</v>
      </c>
      <c r="H102" s="178">
        <f>IF(H$69&lt;&gt;0,H69/H$46,0)</f>
        <v>0.11851939451277195</v>
      </c>
    </row>
    <row r="103" spans="2:8" x14ac:dyDescent="0.25">
      <c r="B103" s="172" t="s">
        <v>72</v>
      </c>
      <c r="C103" s="172"/>
      <c r="D103" s="178">
        <f>IF(D$69&lt;&gt;0,1-D102,0)</f>
        <v>0.88148060548722806</v>
      </c>
      <c r="E103" s="178">
        <f t="shared" ref="E103:H103" si="10">IF(E$69&lt;&gt;0,1-E102,0)</f>
        <v>0</v>
      </c>
      <c r="F103" s="178">
        <f t="shared" si="10"/>
        <v>0</v>
      </c>
      <c r="G103" s="178">
        <f t="shared" si="10"/>
        <v>0</v>
      </c>
      <c r="H103" s="178">
        <f t="shared" si="10"/>
        <v>0.88148060548722806</v>
      </c>
    </row>
    <row r="104" spans="2:8" x14ac:dyDescent="0.25">
      <c r="B104" s="134"/>
      <c r="C104" s="134"/>
      <c r="D104" s="137"/>
      <c r="E104" s="137"/>
      <c r="F104" s="137"/>
      <c r="G104" s="137"/>
      <c r="H104" s="137"/>
    </row>
    <row r="105" spans="2:8" x14ac:dyDescent="0.25">
      <c r="B105" s="180" t="s">
        <v>57</v>
      </c>
      <c r="C105" s="180"/>
      <c r="D105" s="186" t="e">
        <f>+#REF!</f>
        <v>#REF!</v>
      </c>
      <c r="E105" s="186" t="e">
        <f>+#REF!</f>
        <v>#REF!</v>
      </c>
      <c r="F105" s="186" t="e">
        <f>+#REF!</f>
        <v>#REF!</v>
      </c>
      <c r="G105" s="186" t="e">
        <f>+#REF!</f>
        <v>#REF!</v>
      </c>
      <c r="H105" s="186" t="e">
        <f>+#REF!</f>
        <v>#REF!</v>
      </c>
    </row>
    <row r="106" spans="2:8" x14ac:dyDescent="0.25">
      <c r="B106" s="180" t="s">
        <v>58</v>
      </c>
      <c r="C106" s="180"/>
      <c r="D106" s="186" t="e">
        <f>IF(D$69&lt;&gt;0,1-D105,0)</f>
        <v>#REF!</v>
      </c>
      <c r="E106" s="186">
        <f t="shared" ref="E106:H106" si="11">IF(E$69&lt;&gt;0,1-E105,0)</f>
        <v>0</v>
      </c>
      <c r="F106" s="186">
        <f t="shared" si="11"/>
        <v>0</v>
      </c>
      <c r="G106" s="186">
        <f t="shared" si="11"/>
        <v>0</v>
      </c>
      <c r="H106" s="186" t="e">
        <f t="shared" si="11"/>
        <v>#REF!</v>
      </c>
    </row>
    <row r="107" spans="2:8" x14ac:dyDescent="0.25">
      <c r="B107" s="134"/>
      <c r="C107" s="134"/>
      <c r="D107" s="137"/>
      <c r="E107" s="137"/>
      <c r="F107" s="137"/>
      <c r="G107" s="137"/>
      <c r="H107" s="137"/>
    </row>
    <row r="108" spans="2:8" hidden="1" x14ac:dyDescent="0.25">
      <c r="B108" s="187" t="s">
        <v>73</v>
      </c>
      <c r="C108" s="172"/>
      <c r="D108" s="178">
        <f t="shared" ref="D108:H109" si="12">+D40</f>
        <v>3.0274361400189242E-2</v>
      </c>
      <c r="E108" s="178" t="str">
        <f t="shared" si="12"/>
        <v xml:space="preserve"> </v>
      </c>
      <c r="F108" s="178" t="str">
        <f t="shared" si="12"/>
        <v xml:space="preserve"> </v>
      </c>
      <c r="G108" s="178" t="str">
        <f t="shared" si="12"/>
        <v xml:space="preserve"> </v>
      </c>
      <c r="H108" s="178">
        <f t="shared" si="12"/>
        <v>3.0274361400189242E-2</v>
      </c>
    </row>
    <row r="109" spans="2:8" hidden="1" x14ac:dyDescent="0.25">
      <c r="B109" s="188" t="s">
        <v>74</v>
      </c>
      <c r="C109" s="180"/>
      <c r="D109" s="186" t="e">
        <f t="shared" si="12"/>
        <v>#REF!</v>
      </c>
      <c r="E109" s="186" t="e">
        <f t="shared" si="12"/>
        <v>#REF!</v>
      </c>
      <c r="F109" s="186" t="e">
        <f t="shared" si="12"/>
        <v>#REF!</v>
      </c>
      <c r="G109" s="186" t="e">
        <f t="shared" si="12"/>
        <v>#REF!</v>
      </c>
      <c r="H109" s="186" t="e">
        <f t="shared" si="12"/>
        <v>#REF!</v>
      </c>
    </row>
    <row r="110" spans="2:8" ht="15.6" hidden="1" customHeight="1" x14ac:dyDescent="0.3">
      <c r="B110" s="284" t="str">
        <f>IF(H108&gt;25%,"Een gedeelte van de maandelijkse kosten is dus het gevolg van het uurtarief van de kinderopvangorganisatie dat hoger is dan de maximale uurtariefvergoeding. Heb je wel eens een vergelijk gemaakt met de tarieven van een andere organisatie?"," ")</f>
        <v xml:space="preserve"> </v>
      </c>
      <c r="C110" s="284"/>
      <c r="D110" s="284"/>
      <c r="E110" s="284"/>
      <c r="F110" s="284"/>
      <c r="G110" s="284"/>
      <c r="H110" s="284"/>
    </row>
    <row r="111" spans="2:8" ht="15.6" customHeight="1" x14ac:dyDescent="0.25">
      <c r="B111" s="320" t="s">
        <v>50</v>
      </c>
      <c r="C111" s="321"/>
      <c r="D111" s="321"/>
      <c r="E111" s="321"/>
      <c r="F111" s="321"/>
      <c r="G111" s="321"/>
      <c r="H111" s="322"/>
    </row>
    <row r="112" spans="2:8" ht="13.95" customHeight="1" x14ac:dyDescent="0.25">
      <c r="B112" s="323"/>
      <c r="C112" s="284"/>
      <c r="D112" s="284"/>
      <c r="E112" s="284"/>
      <c r="F112" s="284"/>
      <c r="G112" s="284"/>
      <c r="H112" s="324"/>
    </row>
    <row r="113" spans="2:8" x14ac:dyDescent="0.25">
      <c r="B113" s="129"/>
      <c r="C113" s="129"/>
      <c r="D113" s="129"/>
      <c r="E113" s="129"/>
      <c r="F113" s="129"/>
      <c r="G113" s="129"/>
      <c r="H113" s="10"/>
    </row>
    <row r="114" spans="2:8" x14ac:dyDescent="0.25">
      <c r="B114" s="141" t="s">
        <v>20</v>
      </c>
      <c r="C114" s="142"/>
      <c r="D114" s="142"/>
      <c r="E114" s="143" t="s">
        <v>33</v>
      </c>
      <c r="F114" s="142"/>
      <c r="G114" s="142"/>
      <c r="H114" s="144"/>
    </row>
    <row r="115" spans="2:8" x14ac:dyDescent="0.25">
      <c r="B115" s="145" t="s">
        <v>21</v>
      </c>
      <c r="C115" s="152"/>
      <c r="D115" s="152"/>
      <c r="E115" s="146" t="s">
        <v>34</v>
      </c>
      <c r="F115" s="152"/>
      <c r="G115" s="152"/>
      <c r="H115" s="147"/>
    </row>
    <row r="116" spans="2:8" x14ac:dyDescent="0.25">
      <c r="B116" s="145" t="s">
        <v>28</v>
      </c>
      <c r="C116" s="152"/>
      <c r="D116" s="152"/>
      <c r="E116" s="148" t="s">
        <v>35</v>
      </c>
      <c r="F116" s="152"/>
      <c r="G116" s="152"/>
      <c r="H116" s="38"/>
    </row>
    <row r="117" spans="2:8" x14ac:dyDescent="0.25">
      <c r="B117" s="149" t="s">
        <v>31</v>
      </c>
      <c r="C117" s="150"/>
      <c r="D117" s="150"/>
      <c r="E117" s="151" t="s">
        <v>32</v>
      </c>
      <c r="F117" s="150"/>
      <c r="G117" s="150"/>
      <c r="H117" s="42"/>
    </row>
    <row r="118" spans="2:8" hidden="1" x14ac:dyDescent="0.25">
      <c r="B118" s="149" t="s">
        <v>44</v>
      </c>
      <c r="C118" s="150"/>
      <c r="D118" s="150"/>
      <c r="E118" s="151" t="s">
        <v>43</v>
      </c>
      <c r="F118" s="150"/>
      <c r="G118" s="150"/>
      <c r="H118" s="42"/>
    </row>
    <row r="119" spans="2:8" ht="28.2" customHeight="1" x14ac:dyDescent="0.25">
      <c r="B119" s="276" t="s">
        <v>42</v>
      </c>
      <c r="C119" s="276"/>
      <c r="D119" s="276"/>
      <c r="E119" s="276"/>
      <c r="F119" s="276"/>
      <c r="G119" s="276"/>
      <c r="H119" s="276"/>
    </row>
    <row r="120" spans="2:8" x14ac:dyDescent="0.25">
      <c r="B120" s="283" t="s">
        <v>81</v>
      </c>
      <c r="C120" s="283"/>
      <c r="D120" s="283"/>
      <c r="E120" s="283"/>
      <c r="F120" s="283"/>
      <c r="G120" s="283"/>
      <c r="H120" s="283"/>
    </row>
  </sheetData>
  <mergeCells count="20">
    <mergeCell ref="B110:H110"/>
    <mergeCell ref="B111:H112"/>
    <mergeCell ref="B119:H119"/>
    <mergeCell ref="B120:H120"/>
    <mergeCell ref="B72:C72"/>
    <mergeCell ref="B83:H84"/>
    <mergeCell ref="B85:H85"/>
    <mergeCell ref="B86:H86"/>
    <mergeCell ref="B99:H100"/>
    <mergeCell ref="B1:H1"/>
    <mergeCell ref="B2:H2"/>
    <mergeCell ref="B3:H3"/>
    <mergeCell ref="B4:H4"/>
    <mergeCell ref="B6:H9"/>
    <mergeCell ref="B60:C60"/>
    <mergeCell ref="B10:H10"/>
    <mergeCell ref="C12:E12"/>
    <mergeCell ref="C13:E13"/>
    <mergeCell ref="C14:E14"/>
    <mergeCell ref="B56:H58"/>
  </mergeCells>
  <dataValidations count="3">
    <dataValidation type="whole" errorStyle="information" allowBlank="1" showInputMessage="1" showErrorMessage="1" errorTitle="Foutmelding" error="Een heel getal tussen 0 en 999.999" sqref="C19:C20">
      <formula1>0</formula1>
      <formula2>999999</formula2>
    </dataValidation>
    <dataValidation type="decimal" allowBlank="1" showInputMessage="1" showErrorMessage="1" errorTitle="Fout" error="Voer hier de kinderopvanguren in , een getal tussen 0 en 260" promptTitle="Voer aantal maanduren in" prompt="Voer hier het aantal kinderopvang uren per maand in welke door de organisatie in rekening wordt gebracht_x000a_" sqref="D25:G26">
      <formula1>0</formula1>
      <formula2>260</formula2>
    </dataValidation>
    <dataValidation type="decimal" allowBlank="1" showInputMessage="1" showErrorMessage="1" errorTitle="Fout" error="Voer een uurtarief in tussen 5,00 en 25,00" promptTitle="Voer het uurtarief" prompt="Voer het uurtarief in wat de _x000a_organisatie in rekening brengt_x000a_" sqref="D27:G28">
      <formula1>5</formula1>
      <formula2>25</formula2>
    </dataValidation>
  </dataValidations>
  <hyperlinks>
    <hyperlink ref="B3:H3" r:id="rId1" display="https://www.kinderopvang-wijzer.nl/"/>
    <hyperlink ref="E118" r:id="rId2"/>
    <hyperlink ref="E117" r:id="rId3"/>
    <hyperlink ref="E116" r:id="rId4"/>
    <hyperlink ref="E115" r:id="rId5"/>
    <hyperlink ref="B3" r:id="rId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Selecteer opvangvorm" prompt="Selecteer opvangvorm KDV (kinderdagverblijf), BSO (buitenschoolse opvang) of Gastouderopvang">
          <x14:formula1>
            <xm:f>basisinfo2025!$A$1:$A$3</xm:f>
          </x14:formula1>
          <xm:sqref>D24:G24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topLeftCell="A11" workbookViewId="0">
      <selection activeCell="G35" sqref="G35"/>
    </sheetView>
  </sheetViews>
  <sheetFormatPr defaultColWidth="0" defaultRowHeight="13.8" zeroHeight="1" x14ac:dyDescent="0.25"/>
  <cols>
    <col min="1" max="1" width="8.88671875" style="132" customWidth="1"/>
    <col min="2" max="2" width="52.33203125" style="132" customWidth="1"/>
    <col min="3" max="3" width="15.33203125" style="132" customWidth="1"/>
    <col min="4" max="7" width="15.6640625" style="132" customWidth="1"/>
    <col min="8" max="8" width="12.6640625" style="16" customWidth="1"/>
    <col min="9" max="9" width="5.88671875" style="132" customWidth="1"/>
    <col min="10" max="16384" width="8.88671875" style="132" hidden="1"/>
  </cols>
  <sheetData>
    <row r="1" spans="2:8" ht="17.399999999999999" customHeight="1" x14ac:dyDescent="0.3">
      <c r="B1" s="277" t="s">
        <v>75</v>
      </c>
      <c r="C1" s="278"/>
      <c r="D1" s="278"/>
      <c r="E1" s="278"/>
      <c r="F1" s="278"/>
      <c r="G1" s="278"/>
      <c r="H1" s="279"/>
    </row>
    <row r="2" spans="2:8" ht="17.399999999999999" customHeight="1" x14ac:dyDescent="0.3">
      <c r="B2" s="285" t="s">
        <v>82</v>
      </c>
      <c r="C2" s="286"/>
      <c r="D2" s="286"/>
      <c r="E2" s="286"/>
      <c r="F2" s="286"/>
      <c r="G2" s="286"/>
      <c r="H2" s="287"/>
    </row>
    <row r="3" spans="2:8" ht="14.4" x14ac:dyDescent="0.3">
      <c r="B3" s="280" t="s">
        <v>34</v>
      </c>
      <c r="C3" s="281"/>
      <c r="D3" s="281"/>
      <c r="E3" s="281"/>
      <c r="F3" s="281"/>
      <c r="G3" s="281"/>
      <c r="H3" s="282"/>
    </row>
    <row r="4" spans="2:8" ht="14.4" x14ac:dyDescent="0.3">
      <c r="B4" s="288" t="s">
        <v>81</v>
      </c>
      <c r="C4" s="289"/>
      <c r="D4" s="289"/>
      <c r="E4" s="289"/>
      <c r="F4" s="289"/>
      <c r="G4" s="289"/>
      <c r="H4" s="290"/>
    </row>
    <row r="5" spans="2:8" x14ac:dyDescent="0.25"/>
    <row r="6" spans="2:8" ht="13.95" customHeight="1" x14ac:dyDescent="0.25">
      <c r="B6" s="291" t="s">
        <v>83</v>
      </c>
      <c r="C6" s="292"/>
      <c r="D6" s="292"/>
      <c r="E6" s="292"/>
      <c r="F6" s="292"/>
      <c r="G6" s="292"/>
      <c r="H6" s="293"/>
    </row>
    <row r="7" spans="2:8" x14ac:dyDescent="0.25">
      <c r="B7" s="294"/>
      <c r="C7" s="295"/>
      <c r="D7" s="295"/>
      <c r="E7" s="295"/>
      <c r="F7" s="295"/>
      <c r="G7" s="295"/>
      <c r="H7" s="296"/>
    </row>
    <row r="8" spans="2:8" ht="13.95" hidden="1" customHeight="1" x14ac:dyDescent="0.25">
      <c r="B8" s="294"/>
      <c r="C8" s="295"/>
      <c r="D8" s="295"/>
      <c r="E8" s="295"/>
      <c r="F8" s="295"/>
      <c r="G8" s="295"/>
      <c r="H8" s="296"/>
    </row>
    <row r="9" spans="2:8" ht="13.95" hidden="1" customHeight="1" x14ac:dyDescent="0.25">
      <c r="B9" s="297"/>
      <c r="C9" s="298"/>
      <c r="D9" s="298"/>
      <c r="E9" s="298"/>
      <c r="F9" s="298"/>
      <c r="G9" s="298"/>
      <c r="H9" s="299"/>
    </row>
    <row r="10" spans="2:8" x14ac:dyDescent="0.25">
      <c r="B10" s="300" t="s">
        <v>48</v>
      </c>
      <c r="C10" s="301"/>
      <c r="D10" s="301"/>
      <c r="E10" s="301"/>
      <c r="F10" s="301"/>
      <c r="G10" s="301"/>
      <c r="H10" s="302"/>
    </row>
    <row r="11" spans="2:8" x14ac:dyDescent="0.25">
      <c r="B11" s="194"/>
      <c r="C11" s="194"/>
      <c r="D11" s="194"/>
      <c r="E11" s="194"/>
      <c r="F11" s="194"/>
      <c r="G11" s="194"/>
      <c r="H11" s="194"/>
    </row>
    <row r="12" spans="2:8" ht="13.95" customHeight="1" x14ac:dyDescent="0.25">
      <c r="C12" s="273" t="s">
        <v>47</v>
      </c>
      <c r="D12" s="273"/>
      <c r="E12" s="273"/>
      <c r="F12" s="170"/>
      <c r="G12" s="170"/>
    </row>
    <row r="13" spans="2:8" ht="13.95" customHeight="1" x14ac:dyDescent="0.25">
      <c r="C13" s="274" t="s">
        <v>61</v>
      </c>
      <c r="D13" s="274"/>
      <c r="E13" s="274"/>
      <c r="F13" s="170"/>
      <c r="G13" s="170"/>
    </row>
    <row r="14" spans="2:8" ht="13.95" customHeight="1" x14ac:dyDescent="0.25">
      <c r="C14" s="275" t="s">
        <v>61</v>
      </c>
      <c r="D14" s="275"/>
      <c r="E14" s="275"/>
      <c r="F14" s="170"/>
      <c r="G14" s="170"/>
    </row>
    <row r="15" spans="2:8" hidden="1" x14ac:dyDescent="0.25">
      <c r="B15" s="170"/>
      <c r="C15" s="170"/>
      <c r="D15" s="170"/>
      <c r="E15" s="170"/>
      <c r="F15" s="170"/>
      <c r="G15" s="170"/>
    </row>
    <row r="16" spans="2:8" hidden="1" x14ac:dyDescent="0.25">
      <c r="B16" s="170"/>
      <c r="C16" s="170"/>
      <c r="D16" s="170"/>
      <c r="E16" s="170"/>
      <c r="F16" s="170"/>
      <c r="G16" s="170"/>
    </row>
    <row r="17" spans="2:8" hidden="1" x14ac:dyDescent="0.25"/>
    <row r="18" spans="2:8" x14ac:dyDescent="0.25">
      <c r="B18" s="133" t="s">
        <v>8</v>
      </c>
    </row>
    <row r="19" spans="2:8" ht="15.6" x14ac:dyDescent="0.3">
      <c r="B19" s="171" t="s">
        <v>53</v>
      </c>
      <c r="C19" s="11">
        <f>+'Indicatie netto kosten'!D22</f>
        <v>36500</v>
      </c>
      <c r="D19" s="130" t="s">
        <v>18</v>
      </c>
      <c r="E19" s="131" t="s">
        <v>54</v>
      </c>
      <c r="F19" s="129"/>
      <c r="G19" s="129"/>
    </row>
    <row r="20" spans="2:8" ht="15.6" x14ac:dyDescent="0.3">
      <c r="B20" s="179"/>
      <c r="C20" s="11"/>
      <c r="D20" s="130"/>
      <c r="E20" s="131"/>
      <c r="F20" s="129"/>
      <c r="G20" s="129"/>
    </row>
    <row r="21" spans="2:8" x14ac:dyDescent="0.25"/>
    <row r="22" spans="2:8" x14ac:dyDescent="0.25">
      <c r="B22" s="133"/>
      <c r="D22" s="138" t="s">
        <v>19</v>
      </c>
    </row>
    <row r="23" spans="2:8" x14ac:dyDescent="0.25">
      <c r="D23" s="139" t="s">
        <v>3</v>
      </c>
      <c r="E23" s="139" t="s">
        <v>4</v>
      </c>
      <c r="F23" s="139" t="s">
        <v>5</v>
      </c>
      <c r="G23" s="139" t="s">
        <v>6</v>
      </c>
    </row>
    <row r="24" spans="2:8" x14ac:dyDescent="0.25">
      <c r="B24" s="132" t="s">
        <v>16</v>
      </c>
      <c r="C24" s="140" t="s">
        <v>15</v>
      </c>
      <c r="D24" s="192" t="str">
        <f>+'Indicatie netto kosten'!B26</f>
        <v>KDV 0-4</v>
      </c>
      <c r="E24" s="192">
        <f>+'Indicatie netto kosten'!B27</f>
        <v>0</v>
      </c>
      <c r="F24" s="192">
        <f>+'Indicatie netto kosten'!B28</f>
        <v>0</v>
      </c>
      <c r="G24" s="192">
        <f>+'Indicatie netto kosten'!B29</f>
        <v>0</v>
      </c>
    </row>
    <row r="25" spans="2:8" x14ac:dyDescent="0.25">
      <c r="B25" s="171" t="s">
        <v>59</v>
      </c>
      <c r="C25" s="140" t="s">
        <v>17</v>
      </c>
      <c r="D25" s="193">
        <f>+'Indicatie netto kosten'!D26</f>
        <v>97</v>
      </c>
      <c r="E25" s="193">
        <f>+'Indicatie netto kosten'!D27</f>
        <v>0</v>
      </c>
      <c r="F25" s="193">
        <f>+'Indicatie netto kosten'!D28</f>
        <v>0</v>
      </c>
      <c r="G25" s="193">
        <f>+'Indicatie netto kosten'!D29</f>
        <v>0</v>
      </c>
    </row>
    <row r="26" spans="2:8" x14ac:dyDescent="0.25">
      <c r="B26" s="179"/>
      <c r="C26" s="140"/>
      <c r="D26" s="193"/>
      <c r="E26" s="193"/>
      <c r="F26" s="193"/>
      <c r="G26" s="193"/>
    </row>
    <row r="27" spans="2:8" x14ac:dyDescent="0.25">
      <c r="B27" s="171" t="s">
        <v>80</v>
      </c>
      <c r="C27" s="140" t="s">
        <v>17</v>
      </c>
      <c r="D27" s="108">
        <f>IF(D24="KDV 0-4",10.02,8.64)</f>
        <v>10.02</v>
      </c>
      <c r="E27" s="108">
        <f t="shared" ref="E27:G27" si="0">IF(E24="KDV 0-4",10.02,8.64)</f>
        <v>8.64</v>
      </c>
      <c r="F27" s="108">
        <f t="shared" si="0"/>
        <v>8.64</v>
      </c>
      <c r="G27" s="108">
        <f t="shared" si="0"/>
        <v>8.64</v>
      </c>
    </row>
    <row r="28" spans="2:8" x14ac:dyDescent="0.25">
      <c r="B28" s="179"/>
      <c r="C28" s="140"/>
      <c r="D28" s="108"/>
      <c r="E28" s="108"/>
      <c r="F28" s="108"/>
      <c r="G28" s="108"/>
    </row>
    <row r="29" spans="2:8" x14ac:dyDescent="0.25">
      <c r="B29" s="134"/>
      <c r="C29" s="134"/>
      <c r="D29" s="137"/>
      <c r="E29" s="137"/>
      <c r="F29" s="137"/>
      <c r="G29" s="137"/>
    </row>
    <row r="30" spans="2:8" x14ac:dyDescent="0.25"/>
    <row r="31" spans="2:8" x14ac:dyDescent="0.25">
      <c r="B31" s="199" t="s">
        <v>51</v>
      </c>
      <c r="C31" s="204"/>
      <c r="D31" s="120">
        <f>+D32</f>
        <v>10.25</v>
      </c>
      <c r="E31" s="120">
        <f t="shared" ref="E31:G31" si="1">+E32</f>
        <v>7.53</v>
      </c>
      <c r="F31" s="120">
        <f t="shared" si="1"/>
        <v>7.53</v>
      </c>
      <c r="G31" s="121">
        <f t="shared" si="1"/>
        <v>7.53</v>
      </c>
      <c r="H31" s="21"/>
    </row>
    <row r="32" spans="2:8" hidden="1" x14ac:dyDescent="0.25">
      <c r="B32" s="203" t="s">
        <v>36</v>
      </c>
      <c r="C32" s="134"/>
      <c r="D32" s="20">
        <f>+basisinfo2024!C13</f>
        <v>10.25</v>
      </c>
      <c r="E32" s="20">
        <f>+basisinfo2024!D13</f>
        <v>7.53</v>
      </c>
      <c r="F32" s="20">
        <f>+basisinfo2024!E13</f>
        <v>7.53</v>
      </c>
      <c r="G32" s="123">
        <f>+basisinfo2024!F13</f>
        <v>7.53</v>
      </c>
      <c r="H32" s="21"/>
    </row>
    <row r="33" spans="2:8" x14ac:dyDescent="0.25">
      <c r="B33" s="196"/>
      <c r="C33" s="185"/>
      <c r="D33" s="124"/>
      <c r="E33" s="124"/>
      <c r="F33" s="124"/>
      <c r="G33" s="125"/>
      <c r="H33" s="21"/>
    </row>
    <row r="34" spans="2:8" x14ac:dyDescent="0.25">
      <c r="B34" s="134"/>
      <c r="C34" s="134"/>
      <c r="D34" s="20"/>
      <c r="E34" s="20"/>
      <c r="F34" s="20"/>
      <c r="G34" s="20"/>
      <c r="H34" s="21"/>
    </row>
    <row r="35" spans="2:8" x14ac:dyDescent="0.25">
      <c r="B35" s="199" t="s">
        <v>52</v>
      </c>
      <c r="C35" s="204" t="s">
        <v>45</v>
      </c>
      <c r="D35" s="200">
        <f>IF(D25&gt;0,VLOOKUP($C$19,tabelkot2024!$A$2:$D$72,3)," ")</f>
        <v>90.9</v>
      </c>
      <c r="E35" s="200">
        <f>IF(E25&gt;0,VLOOKUP($C$19,tabelkot2024!$A$2:$D$72,4),0)</f>
        <v>0</v>
      </c>
      <c r="F35" s="200">
        <f>IF(F25&gt;0,VLOOKUP($C$19,tabelkot2024!$A$2:$D$72,4),0)</f>
        <v>0</v>
      </c>
      <c r="G35" s="200">
        <f>IF(G25&gt;0,VLOOKUP($C$19,tabelkot2024!$A$2:$D$72,4),0)</f>
        <v>0</v>
      </c>
      <c r="H35" s="21"/>
    </row>
    <row r="36" spans="2:8" x14ac:dyDescent="0.25">
      <c r="B36" s="196" t="s">
        <v>52</v>
      </c>
      <c r="C36" s="185" t="s">
        <v>45</v>
      </c>
      <c r="D36" s="201" t="e">
        <f>+#REF!</f>
        <v>#REF!</v>
      </c>
      <c r="E36" s="201" t="e">
        <f>+#REF!</f>
        <v>#REF!</v>
      </c>
      <c r="F36" s="201" t="e">
        <f>+#REF!</f>
        <v>#REF!</v>
      </c>
      <c r="G36" s="202" t="e">
        <f>+#REF!</f>
        <v>#REF!</v>
      </c>
      <c r="H36" s="21"/>
    </row>
    <row r="37" spans="2:8" x14ac:dyDescent="0.25">
      <c r="B37" s="134"/>
      <c r="D37" s="153"/>
      <c r="E37" s="153"/>
      <c r="F37" s="153"/>
      <c r="G37" s="153"/>
    </row>
    <row r="38" spans="2:8" hidden="1" x14ac:dyDescent="0.25">
      <c r="B38" s="134" t="s">
        <v>11</v>
      </c>
      <c r="C38" s="134"/>
      <c r="D38" s="136">
        <f>IF(D25&gt;230,230,D25)</f>
        <v>97</v>
      </c>
      <c r="E38" s="136">
        <f>IF(E25&gt;230,230,E25)</f>
        <v>0</v>
      </c>
      <c r="F38" s="136">
        <f>IF(F25&gt;230,230,F25)</f>
        <v>0</v>
      </c>
      <c r="G38" s="136">
        <f>IF(G25&gt;230,230,G25)</f>
        <v>0</v>
      </c>
      <c r="H38" s="21"/>
    </row>
    <row r="39" spans="2:8" ht="16.2" customHeight="1" x14ac:dyDescent="0.25">
      <c r="B39" s="189"/>
      <c r="C39" s="190"/>
      <c r="D39" s="191" t="str">
        <f>IF(D25&gt;0,+D24," ")</f>
        <v>KDV 0-4</v>
      </c>
      <c r="E39" s="191" t="str">
        <f>IF(E25&gt;0,+E24," ")</f>
        <v xml:space="preserve"> </v>
      </c>
      <c r="F39" s="191" t="str">
        <f>IF(F25&gt;0,+F24," ")</f>
        <v xml:space="preserve"> </v>
      </c>
      <c r="G39" s="191" t="str">
        <f>IF(G25&gt;0,+G24," ")</f>
        <v xml:space="preserve"> </v>
      </c>
      <c r="H39" s="103" t="s">
        <v>7</v>
      </c>
    </row>
    <row r="40" spans="2:8" ht="16.2" customHeight="1" x14ac:dyDescent="0.25">
      <c r="B40" s="173" t="s">
        <v>56</v>
      </c>
      <c r="C40" s="172"/>
      <c r="D40" s="178">
        <f>IF(D25&gt;0,(D66+D67)/D61," ")</f>
        <v>0</v>
      </c>
      <c r="E40" s="178" t="str">
        <f>IF(E25&gt;0,(E66+E67)/E61," ")</f>
        <v xml:space="preserve"> </v>
      </c>
      <c r="F40" s="178" t="str">
        <f>IF(F25&gt;0,(F66+F67)/F61," ")</f>
        <v xml:space="preserve"> </v>
      </c>
      <c r="G40" s="178" t="str">
        <f>IF(G25&gt;0,(G66+G67)/G61," ")</f>
        <v xml:space="preserve"> </v>
      </c>
      <c r="H40" s="195">
        <f>IF(H68&gt;0,(H66+H67)/H61,0%)</f>
        <v>0</v>
      </c>
    </row>
    <row r="41" spans="2:8" ht="16.2" customHeight="1" x14ac:dyDescent="0.25">
      <c r="B41" s="196" t="s">
        <v>56</v>
      </c>
      <c r="C41" s="185"/>
      <c r="D41" s="197" t="e">
        <f>+#REF!</f>
        <v>#REF!</v>
      </c>
      <c r="E41" s="197" t="e">
        <f>+#REF!</f>
        <v>#REF!</v>
      </c>
      <c r="F41" s="197" t="e">
        <f>+#REF!</f>
        <v>#REF!</v>
      </c>
      <c r="G41" s="197" t="e">
        <f>+#REF!</f>
        <v>#REF!</v>
      </c>
      <c r="H41" s="198" t="e">
        <f>+#REF!</f>
        <v>#REF!</v>
      </c>
    </row>
    <row r="42" spans="2:8" ht="16.2" hidden="1" customHeight="1" x14ac:dyDescent="0.25">
      <c r="B42" s="134"/>
      <c r="C42" s="134"/>
      <c r="D42" s="137"/>
      <c r="E42" s="137"/>
      <c r="F42" s="137"/>
      <c r="G42" s="137"/>
      <c r="H42" s="137"/>
    </row>
    <row r="43" spans="2:8" ht="16.2" hidden="1" customHeight="1" x14ac:dyDescent="0.25">
      <c r="B43" s="134"/>
      <c r="C43" s="134"/>
      <c r="D43" s="137"/>
      <c r="E43" s="137"/>
      <c r="F43" s="137"/>
      <c r="G43" s="137"/>
      <c r="H43" s="137"/>
    </row>
    <row r="44" spans="2:8" hidden="1" x14ac:dyDescent="0.25">
      <c r="B44" s="134" t="s">
        <v>10</v>
      </c>
      <c r="C44" s="134"/>
      <c r="D44" s="136">
        <f>IF(D25&gt;230,D25-230,0)</f>
        <v>0</v>
      </c>
      <c r="E44" s="136">
        <f>IF(E25&gt;230,E25-230,0)</f>
        <v>0</v>
      </c>
      <c r="F44" s="136">
        <f>IF(F25&gt;230,F25-230,0)</f>
        <v>0</v>
      </c>
      <c r="G44" s="136">
        <f>IF(G25&gt;230,G25-230,0)</f>
        <v>0</v>
      </c>
      <c r="H44" s="21"/>
    </row>
    <row r="45" spans="2:8" hidden="1" x14ac:dyDescent="0.25">
      <c r="B45" s="134"/>
      <c r="C45" s="134"/>
      <c r="D45" s="137"/>
      <c r="E45" s="137"/>
      <c r="F45" s="137"/>
      <c r="G45" s="137"/>
      <c r="H45" s="24" t="s">
        <v>7</v>
      </c>
    </row>
    <row r="46" spans="2:8" hidden="1" x14ac:dyDescent="0.25">
      <c r="B46" s="135" t="s">
        <v>9</v>
      </c>
      <c r="C46" s="135"/>
      <c r="D46" s="25">
        <f>D25*D27</f>
        <v>971.93999999999994</v>
      </c>
      <c r="E46" s="25">
        <f>E25*E27</f>
        <v>0</v>
      </c>
      <c r="F46" s="25">
        <f>F25*F27</f>
        <v>0</v>
      </c>
      <c r="G46" s="25">
        <f>G25*G27</f>
        <v>0</v>
      </c>
      <c r="H46" s="25">
        <f>SUM(D46:G46)</f>
        <v>971.93999999999994</v>
      </c>
    </row>
    <row r="47" spans="2:8" hidden="1" x14ac:dyDescent="0.25">
      <c r="B47" s="134" t="s">
        <v>24</v>
      </c>
      <c r="C47" s="134"/>
      <c r="D47" s="21">
        <f>IF(D27&gt;D31,D25*(D27-D32),0)</f>
        <v>0</v>
      </c>
      <c r="E47" s="21">
        <f>IF(E27&gt;E31,E25*(E27-E32),0)</f>
        <v>0</v>
      </c>
      <c r="F47" s="21">
        <f>IF(F27&gt;F31,F25*(F27-F32),0)</f>
        <v>0</v>
      </c>
      <c r="G47" s="21">
        <f>IF(G27&gt;G31,G25*(G27-G32),0)</f>
        <v>0</v>
      </c>
      <c r="H47" s="21">
        <f>SUM(D47:G47)</f>
        <v>0</v>
      </c>
    </row>
    <row r="48" spans="2:8" ht="15.6" hidden="1" x14ac:dyDescent="0.4">
      <c r="B48" s="134" t="s">
        <v>25</v>
      </c>
      <c r="C48" s="134"/>
      <c r="D48" s="26">
        <f>D44*D32</f>
        <v>0</v>
      </c>
      <c r="E48" s="26">
        <f>E44*E32</f>
        <v>0</v>
      </c>
      <c r="F48" s="26">
        <f>F44*F32</f>
        <v>0</v>
      </c>
      <c r="G48" s="26">
        <f>G44*G32</f>
        <v>0</v>
      </c>
      <c r="H48" s="26">
        <f t="shared" ref="H48" si="2">SUM(D48:G48)</f>
        <v>0</v>
      </c>
    </row>
    <row r="49" spans="2:9" hidden="1" x14ac:dyDescent="0.25">
      <c r="B49" s="134"/>
      <c r="C49" s="134"/>
      <c r="D49" s="21"/>
      <c r="E49" s="21"/>
      <c r="F49" s="21"/>
      <c r="G49" s="21"/>
      <c r="H49" s="21"/>
      <c r="I49" s="17"/>
    </row>
    <row r="50" spans="2:9" hidden="1" x14ac:dyDescent="0.25">
      <c r="B50" s="135" t="s">
        <v>26</v>
      </c>
      <c r="C50" s="135"/>
      <c r="D50" s="25">
        <f>D46-D47-D48</f>
        <v>971.93999999999994</v>
      </c>
      <c r="E50" s="25">
        <f t="shared" ref="E50:H50" si="3">E46-E47-E48</f>
        <v>0</v>
      </c>
      <c r="F50" s="25">
        <f t="shared" si="3"/>
        <v>0</v>
      </c>
      <c r="G50" s="25">
        <f t="shared" si="3"/>
        <v>0</v>
      </c>
      <c r="H50" s="25">
        <f t="shared" si="3"/>
        <v>971.93999999999994</v>
      </c>
    </row>
    <row r="51" spans="2:9" hidden="1" x14ac:dyDescent="0.25">
      <c r="B51" s="134" t="s">
        <v>27</v>
      </c>
      <c r="C51" s="134"/>
      <c r="D51" s="21">
        <f>IF(D25&gt;0,D50*D35%,0)</f>
        <v>883.49346000000003</v>
      </c>
      <c r="E51" s="21">
        <f>IF(E25&gt;0,E50*E35%,0)</f>
        <v>0</v>
      </c>
      <c r="F51" s="21">
        <f>IF(F25&gt;0,F50*F35%,0)</f>
        <v>0</v>
      </c>
      <c r="G51" s="21">
        <f>IF(G25&gt;0,G50*G35%,0)</f>
        <v>0</v>
      </c>
      <c r="H51" s="21">
        <f>SUM(D51:G51)</f>
        <v>883.49346000000003</v>
      </c>
    </row>
    <row r="52" spans="2:9" hidden="1" x14ac:dyDescent="0.25">
      <c r="B52" s="134"/>
      <c r="C52" s="134"/>
      <c r="D52" s="21"/>
      <c r="E52" s="21"/>
      <c r="F52" s="21"/>
      <c r="G52" s="21"/>
      <c r="H52" s="21"/>
    </row>
    <row r="53" spans="2:9" hidden="1" x14ac:dyDescent="0.25">
      <c r="B53" s="134"/>
      <c r="C53" s="134"/>
      <c r="D53" s="21"/>
      <c r="E53" s="21"/>
      <c r="F53" s="21"/>
      <c r="G53" s="21"/>
      <c r="H53" s="21"/>
    </row>
    <row r="54" spans="2:9" hidden="1" x14ac:dyDescent="0.25">
      <c r="B54" s="134"/>
      <c r="C54" s="134"/>
      <c r="D54" s="21"/>
      <c r="E54" s="21"/>
      <c r="F54" s="21"/>
      <c r="G54" s="21"/>
      <c r="H54" s="21"/>
    </row>
    <row r="55" spans="2:9" x14ac:dyDescent="0.25">
      <c r="B55" s="134"/>
      <c r="C55" s="134"/>
      <c r="D55" s="21"/>
      <c r="E55" s="21"/>
      <c r="F55" s="21"/>
      <c r="G55" s="21"/>
      <c r="H55" s="21"/>
    </row>
    <row r="56" spans="2:9" ht="13.95" customHeight="1" x14ac:dyDescent="0.25">
      <c r="B56" s="303" t="s">
        <v>86</v>
      </c>
      <c r="C56" s="304"/>
      <c r="D56" s="304"/>
      <c r="E56" s="304"/>
      <c r="F56" s="304"/>
      <c r="G56" s="304"/>
      <c r="H56" s="305"/>
    </row>
    <row r="57" spans="2:9" x14ac:dyDescent="0.25">
      <c r="B57" s="306"/>
      <c r="C57" s="307"/>
      <c r="D57" s="307"/>
      <c r="E57" s="307"/>
      <c r="F57" s="307"/>
      <c r="G57" s="307"/>
      <c r="H57" s="308"/>
    </row>
    <row r="58" spans="2:9" x14ac:dyDescent="0.25">
      <c r="B58" s="309"/>
      <c r="C58" s="310"/>
      <c r="D58" s="310"/>
      <c r="E58" s="310"/>
      <c r="F58" s="310"/>
      <c r="G58" s="310"/>
      <c r="H58" s="311"/>
    </row>
    <row r="59" spans="2:9" x14ac:dyDescent="0.25">
      <c r="B59" s="134"/>
      <c r="C59" s="134"/>
      <c r="D59" s="21"/>
      <c r="E59" s="21"/>
      <c r="F59" s="21"/>
      <c r="G59" s="21"/>
      <c r="H59" s="21"/>
    </row>
    <row r="60" spans="2:9" x14ac:dyDescent="0.25">
      <c r="B60" s="318" t="s">
        <v>46</v>
      </c>
      <c r="C60" s="319"/>
      <c r="D60" s="66"/>
      <c r="E60" s="66"/>
      <c r="F60" s="66"/>
      <c r="G60" s="66"/>
      <c r="H60" s="67"/>
    </row>
    <row r="61" spans="2:9" x14ac:dyDescent="0.25">
      <c r="B61" s="173" t="s">
        <v>13</v>
      </c>
      <c r="C61" s="172"/>
      <c r="D61" s="69">
        <f>+D46</f>
        <v>971.93999999999994</v>
      </c>
      <c r="E61" s="69">
        <f>+E46</f>
        <v>0</v>
      </c>
      <c r="F61" s="69">
        <f>+F46</f>
        <v>0</v>
      </c>
      <c r="G61" s="69">
        <f>+G46</f>
        <v>0</v>
      </c>
      <c r="H61" s="70">
        <f>SUM(D61:G61)</f>
        <v>971.93999999999994</v>
      </c>
    </row>
    <row r="62" spans="2:9" ht="15.6" x14ac:dyDescent="0.4">
      <c r="B62" s="173" t="s">
        <v>12</v>
      </c>
      <c r="C62" s="172"/>
      <c r="D62" s="71">
        <f>+D51</f>
        <v>883.49346000000003</v>
      </c>
      <c r="E62" s="71">
        <f>+E51</f>
        <v>0</v>
      </c>
      <c r="F62" s="71">
        <f>+F51</f>
        <v>0</v>
      </c>
      <c r="G62" s="71">
        <f>+G51</f>
        <v>0</v>
      </c>
      <c r="H62" s="72">
        <f>SUM(D62:G62)</f>
        <v>883.49346000000003</v>
      </c>
    </row>
    <row r="63" spans="2:9" s="133" customFormat="1" x14ac:dyDescent="0.25">
      <c r="B63" s="174" t="s">
        <v>40</v>
      </c>
      <c r="C63" s="175"/>
      <c r="D63" s="75">
        <f>D61-D62</f>
        <v>88.446539999999914</v>
      </c>
      <c r="E63" s="75">
        <f t="shared" ref="E63:H63" si="4">E61-E62</f>
        <v>0</v>
      </c>
      <c r="F63" s="75">
        <f t="shared" si="4"/>
        <v>0</v>
      </c>
      <c r="G63" s="75">
        <f t="shared" si="4"/>
        <v>0</v>
      </c>
      <c r="H63" s="76">
        <f t="shared" si="4"/>
        <v>88.446539999999914</v>
      </c>
    </row>
    <row r="64" spans="2:9" x14ac:dyDescent="0.25">
      <c r="B64" s="173"/>
      <c r="C64" s="172"/>
      <c r="D64" s="69"/>
      <c r="E64" s="69"/>
      <c r="F64" s="69"/>
      <c r="G64" s="69"/>
      <c r="H64" s="70"/>
    </row>
    <row r="65" spans="2:8" x14ac:dyDescent="0.25">
      <c r="B65" s="174" t="s">
        <v>41</v>
      </c>
      <c r="C65" s="172"/>
      <c r="D65" s="69"/>
      <c r="E65" s="69"/>
      <c r="F65" s="69"/>
      <c r="G65" s="69"/>
      <c r="H65" s="70"/>
    </row>
    <row r="66" spans="2:8" x14ac:dyDescent="0.25">
      <c r="B66" s="173" t="s">
        <v>37</v>
      </c>
      <c r="C66" s="172"/>
      <c r="D66" s="69">
        <f t="shared" ref="D66:G67" si="5">+D47</f>
        <v>0</v>
      </c>
      <c r="E66" s="69">
        <f t="shared" si="5"/>
        <v>0</v>
      </c>
      <c r="F66" s="69">
        <f t="shared" si="5"/>
        <v>0</v>
      </c>
      <c r="G66" s="69">
        <f t="shared" si="5"/>
        <v>0</v>
      </c>
      <c r="H66" s="70">
        <f>SUM(D66:G66)</f>
        <v>0</v>
      </c>
    </row>
    <row r="67" spans="2:8" x14ac:dyDescent="0.25">
      <c r="B67" s="173" t="s">
        <v>38</v>
      </c>
      <c r="C67" s="172"/>
      <c r="D67" s="69">
        <f t="shared" si="5"/>
        <v>0</v>
      </c>
      <c r="E67" s="69">
        <f t="shared" si="5"/>
        <v>0</v>
      </c>
      <c r="F67" s="69">
        <f t="shared" si="5"/>
        <v>0</v>
      </c>
      <c r="G67" s="69">
        <f t="shared" si="5"/>
        <v>0</v>
      </c>
      <c r="H67" s="70">
        <f>SUM(D67:G67)</f>
        <v>0</v>
      </c>
    </row>
    <row r="68" spans="2:8" ht="15.6" x14ac:dyDescent="0.4">
      <c r="B68" s="173" t="s">
        <v>39</v>
      </c>
      <c r="C68" s="172"/>
      <c r="D68" s="71">
        <f>D50-D51</f>
        <v>88.446539999999914</v>
      </c>
      <c r="E68" s="71">
        <f>E50-E51</f>
        <v>0</v>
      </c>
      <c r="F68" s="71">
        <f>F50-F51</f>
        <v>0</v>
      </c>
      <c r="G68" s="71">
        <f>G50-G51</f>
        <v>0</v>
      </c>
      <c r="H68" s="72">
        <f>SUM(D68:G68)</f>
        <v>88.446539999999914</v>
      </c>
    </row>
    <row r="69" spans="2:8" x14ac:dyDescent="0.25">
      <c r="B69" s="176" t="s">
        <v>60</v>
      </c>
      <c r="C69" s="177"/>
      <c r="D69" s="79">
        <f>SUM(D66:D68)</f>
        <v>88.446539999999914</v>
      </c>
      <c r="E69" s="79">
        <f>SUM(E66:E68)</f>
        <v>0</v>
      </c>
      <c r="F69" s="79">
        <f>SUM(F66:F68)</f>
        <v>0</v>
      </c>
      <c r="G69" s="79">
        <f>SUM(G66:G68)</f>
        <v>0</v>
      </c>
      <c r="H69" s="80">
        <f>SUM(H66:H68)</f>
        <v>88.446539999999914</v>
      </c>
    </row>
    <row r="70" spans="2:8" x14ac:dyDescent="0.25">
      <c r="B70" s="134"/>
      <c r="C70" s="134"/>
      <c r="D70" s="134"/>
      <c r="E70" s="134"/>
      <c r="F70" s="134"/>
      <c r="G70" s="134"/>
      <c r="H70" s="21"/>
    </row>
    <row r="71" spans="2:8" x14ac:dyDescent="0.25">
      <c r="B71" s="134"/>
      <c r="C71" s="134"/>
      <c r="D71" s="134"/>
      <c r="E71" s="134"/>
      <c r="F71" s="134"/>
      <c r="G71" s="134"/>
      <c r="H71" s="21"/>
    </row>
    <row r="72" spans="2:8" x14ac:dyDescent="0.25">
      <c r="B72" s="318" t="s">
        <v>46</v>
      </c>
      <c r="C72" s="319"/>
      <c r="D72" s="84"/>
      <c r="E72" s="84"/>
      <c r="F72" s="84"/>
      <c r="G72" s="84"/>
      <c r="H72" s="85"/>
    </row>
    <row r="73" spans="2:8" x14ac:dyDescent="0.25">
      <c r="B73" s="181" t="s">
        <v>13</v>
      </c>
      <c r="C73" s="180"/>
      <c r="D73" s="87" t="e">
        <f>+#REF!</f>
        <v>#REF!</v>
      </c>
      <c r="E73" s="87" t="e">
        <f>+#REF!</f>
        <v>#REF!</v>
      </c>
      <c r="F73" s="87" t="e">
        <f>+#REF!</f>
        <v>#REF!</v>
      </c>
      <c r="G73" s="87" t="e">
        <f>+#REF!</f>
        <v>#REF!</v>
      </c>
      <c r="H73" s="88" t="e">
        <f>SUM(D73:G73)</f>
        <v>#REF!</v>
      </c>
    </row>
    <row r="74" spans="2:8" ht="15.6" x14ac:dyDescent="0.4">
      <c r="B74" s="181" t="s">
        <v>12</v>
      </c>
      <c r="C74" s="180"/>
      <c r="D74" s="89" t="e">
        <f>+#REF!</f>
        <v>#REF!</v>
      </c>
      <c r="E74" s="89" t="e">
        <f>+#REF!</f>
        <v>#REF!</v>
      </c>
      <c r="F74" s="89" t="e">
        <f>+#REF!</f>
        <v>#REF!</v>
      </c>
      <c r="G74" s="89" t="e">
        <f>+#REF!</f>
        <v>#REF!</v>
      </c>
      <c r="H74" s="90" t="e">
        <f>SUM(D74:G74)</f>
        <v>#REF!</v>
      </c>
    </row>
    <row r="75" spans="2:8" s="133" customFormat="1" x14ac:dyDescent="0.25">
      <c r="B75" s="182" t="s">
        <v>40</v>
      </c>
      <c r="C75" s="183"/>
      <c r="D75" s="93" t="e">
        <f>D73-D74</f>
        <v>#REF!</v>
      </c>
      <c r="E75" s="93" t="e">
        <f t="shared" ref="E75:H75" si="6">E73-E74</f>
        <v>#REF!</v>
      </c>
      <c r="F75" s="93" t="e">
        <f t="shared" si="6"/>
        <v>#REF!</v>
      </c>
      <c r="G75" s="93" t="e">
        <f t="shared" si="6"/>
        <v>#REF!</v>
      </c>
      <c r="H75" s="94" t="e">
        <f t="shared" si="6"/>
        <v>#REF!</v>
      </c>
    </row>
    <row r="76" spans="2:8" x14ac:dyDescent="0.25">
      <c r="B76" s="181"/>
      <c r="C76" s="180"/>
      <c r="D76" s="87"/>
      <c r="E76" s="87"/>
      <c r="F76" s="87"/>
      <c r="G76" s="87"/>
      <c r="H76" s="88"/>
    </row>
    <row r="77" spans="2:8" x14ac:dyDescent="0.25">
      <c r="B77" s="182" t="s">
        <v>41</v>
      </c>
      <c r="C77" s="180"/>
      <c r="D77" s="87"/>
      <c r="E77" s="87"/>
      <c r="F77" s="87"/>
      <c r="G77" s="87"/>
      <c r="H77" s="88"/>
    </row>
    <row r="78" spans="2:8" x14ac:dyDescent="0.25">
      <c r="B78" s="181" t="s">
        <v>37</v>
      </c>
      <c r="C78" s="180"/>
      <c r="D78" s="87" t="e">
        <f>+#REF!</f>
        <v>#REF!</v>
      </c>
      <c r="E78" s="87" t="e">
        <f>+#REF!</f>
        <v>#REF!</v>
      </c>
      <c r="F78" s="87" t="e">
        <f>+#REF!</f>
        <v>#REF!</v>
      </c>
      <c r="G78" s="87" t="e">
        <f>+#REF!</f>
        <v>#REF!</v>
      </c>
      <c r="H78" s="88" t="e">
        <f>SUM(D78:G78)</f>
        <v>#REF!</v>
      </c>
    </row>
    <row r="79" spans="2:8" x14ac:dyDescent="0.25">
      <c r="B79" s="181" t="s">
        <v>38</v>
      </c>
      <c r="C79" s="180"/>
      <c r="D79" s="87" t="e">
        <f>+#REF!</f>
        <v>#REF!</v>
      </c>
      <c r="E79" s="87" t="e">
        <f>+#REF!</f>
        <v>#REF!</v>
      </c>
      <c r="F79" s="87" t="e">
        <f>+#REF!</f>
        <v>#REF!</v>
      </c>
      <c r="G79" s="87" t="e">
        <f>+#REF!</f>
        <v>#REF!</v>
      </c>
      <c r="H79" s="88" t="e">
        <f>SUM(D79:G79)</f>
        <v>#REF!</v>
      </c>
    </row>
    <row r="80" spans="2:8" ht="15.6" x14ac:dyDescent="0.4">
      <c r="B80" s="181" t="s">
        <v>39</v>
      </c>
      <c r="C80" s="180"/>
      <c r="D80" s="89" t="e">
        <f>+#REF!</f>
        <v>#REF!</v>
      </c>
      <c r="E80" s="89" t="e">
        <f>+#REF!</f>
        <v>#REF!</v>
      </c>
      <c r="F80" s="89" t="e">
        <f>+#REF!</f>
        <v>#REF!</v>
      </c>
      <c r="G80" s="89" t="e">
        <f>+#REF!</f>
        <v>#REF!</v>
      </c>
      <c r="H80" s="90" t="e">
        <f>SUM(D80:G80)</f>
        <v>#REF!</v>
      </c>
    </row>
    <row r="81" spans="2:8" x14ac:dyDescent="0.25">
      <c r="B81" s="184" t="s">
        <v>60</v>
      </c>
      <c r="C81" s="185"/>
      <c r="D81" s="97" t="e">
        <f>SUM(D78:D80)</f>
        <v>#REF!</v>
      </c>
      <c r="E81" s="97" t="e">
        <f t="shared" ref="E81:G81" si="7">SUM(E78:E80)</f>
        <v>#REF!</v>
      </c>
      <c r="F81" s="97" t="e">
        <f t="shared" si="7"/>
        <v>#REF!</v>
      </c>
      <c r="G81" s="97" t="e">
        <f t="shared" si="7"/>
        <v>#REF!</v>
      </c>
      <c r="H81" s="98" t="e">
        <f>SUM(H78:H80)</f>
        <v>#REF!</v>
      </c>
    </row>
    <row r="82" spans="2:8" x14ac:dyDescent="0.25">
      <c r="B82" s="135"/>
      <c r="C82" s="134"/>
      <c r="D82" s="25"/>
      <c r="E82" s="25"/>
      <c r="F82" s="25"/>
      <c r="G82" s="25"/>
      <c r="H82" s="25"/>
    </row>
    <row r="83" spans="2:8" ht="13.95" customHeight="1" x14ac:dyDescent="0.25">
      <c r="B83" s="312" t="s">
        <v>87</v>
      </c>
      <c r="C83" s="313"/>
      <c r="D83" s="313"/>
      <c r="E83" s="313"/>
      <c r="F83" s="313"/>
      <c r="G83" s="313"/>
      <c r="H83" s="314"/>
    </row>
    <row r="84" spans="2:8" x14ac:dyDescent="0.25">
      <c r="B84" s="315"/>
      <c r="C84" s="316"/>
      <c r="D84" s="316"/>
      <c r="E84" s="316"/>
      <c r="F84" s="316"/>
      <c r="G84" s="316"/>
      <c r="H84" s="317"/>
    </row>
    <row r="85" spans="2:8" x14ac:dyDescent="0.25">
      <c r="B85" s="272" t="e">
        <f>IF(D35&lt;&gt;D36,"LET OP : DE INKOMENS OVER DE 2 JAREN VERSCHILLEN DUSDANIG DAT ER EEN VERSCHIL IS IN DE TOESLAGEN"," ")</f>
        <v>#REF!</v>
      </c>
      <c r="C85" s="272"/>
      <c r="D85" s="272"/>
      <c r="E85" s="272"/>
      <c r="F85" s="272"/>
      <c r="G85" s="272"/>
      <c r="H85" s="272"/>
    </row>
    <row r="86" spans="2:8" x14ac:dyDescent="0.25">
      <c r="B86" s="272" t="str">
        <f>IF(D25&lt;&gt;D26,"LET OP : ER IS GEEN REKENING GEHOUDEN MET EEN VERSCHIL IN AANTAL KINDEROPVANGUREN TUSSEN DE 2 JAREN !"," ")</f>
        <v>LET OP : ER IS GEEN REKENING GEHOUDEN MET EEN VERSCHIL IN AANTAL KINDEROPVANGUREN TUSSEN DE 2 JAREN !</v>
      </c>
      <c r="C86" s="272"/>
      <c r="D86" s="272"/>
      <c r="E86" s="272"/>
      <c r="F86" s="272"/>
      <c r="G86" s="272"/>
      <c r="H86" s="272"/>
    </row>
    <row r="87" spans="2:8" x14ac:dyDescent="0.25">
      <c r="B87" s="161" t="s">
        <v>78</v>
      </c>
      <c r="C87" s="154"/>
      <c r="D87" s="46"/>
      <c r="E87" s="46"/>
      <c r="F87" s="46"/>
      <c r="G87" s="46"/>
      <c r="H87" s="47"/>
    </row>
    <row r="88" spans="2:8" x14ac:dyDescent="0.25">
      <c r="B88" s="155" t="s">
        <v>13</v>
      </c>
      <c r="C88" s="156"/>
      <c r="D88" s="162" t="e">
        <f>D73-D61</f>
        <v>#REF!</v>
      </c>
      <c r="E88" s="162" t="e">
        <f>E73-E61</f>
        <v>#REF!</v>
      </c>
      <c r="F88" s="162" t="e">
        <f>F73-F61</f>
        <v>#REF!</v>
      </c>
      <c r="G88" s="162" t="e">
        <f>G73-G61</f>
        <v>#REF!</v>
      </c>
      <c r="H88" s="163" t="e">
        <f>H73-H61</f>
        <v>#REF!</v>
      </c>
    </row>
    <row r="89" spans="2:8" ht="15.6" x14ac:dyDescent="0.4">
      <c r="B89" s="155" t="s">
        <v>12</v>
      </c>
      <c r="C89" s="156"/>
      <c r="D89" s="164" t="e">
        <f>D62-D74</f>
        <v>#REF!</v>
      </c>
      <c r="E89" s="164" t="e">
        <f>E62-E74</f>
        <v>#REF!</v>
      </c>
      <c r="F89" s="164" t="e">
        <f>F62-F74</f>
        <v>#REF!</v>
      </c>
      <c r="G89" s="164" t="e">
        <f>G62-G74</f>
        <v>#REF!</v>
      </c>
      <c r="H89" s="165" t="e">
        <f>H62-H74</f>
        <v>#REF!</v>
      </c>
    </row>
    <row r="90" spans="2:8" x14ac:dyDescent="0.25">
      <c r="B90" s="157" t="s">
        <v>40</v>
      </c>
      <c r="C90" s="158"/>
      <c r="D90" s="166" t="e">
        <f>D75-D63</f>
        <v>#REF!</v>
      </c>
      <c r="E90" s="166" t="e">
        <f>E75-E63</f>
        <v>#REF!</v>
      </c>
      <c r="F90" s="166" t="e">
        <f>F75-F63</f>
        <v>#REF!</v>
      </c>
      <c r="G90" s="166" t="e">
        <f>G75-G63</f>
        <v>#REF!</v>
      </c>
      <c r="H90" s="167" t="e">
        <f>H75-H63</f>
        <v>#REF!</v>
      </c>
    </row>
    <row r="91" spans="2:8" x14ac:dyDescent="0.25">
      <c r="B91" s="155"/>
      <c r="C91" s="156"/>
      <c r="D91" s="162"/>
      <c r="E91" s="162"/>
      <c r="F91" s="162"/>
      <c r="G91" s="162"/>
      <c r="H91" s="163"/>
    </row>
    <row r="92" spans="2:8" x14ac:dyDescent="0.25">
      <c r="B92" s="157" t="s">
        <v>41</v>
      </c>
      <c r="C92" s="156"/>
      <c r="D92" s="162"/>
      <c r="E92" s="162"/>
      <c r="F92" s="162"/>
      <c r="G92" s="162"/>
      <c r="H92" s="163"/>
    </row>
    <row r="93" spans="2:8" x14ac:dyDescent="0.25">
      <c r="B93" s="155" t="s">
        <v>37</v>
      </c>
      <c r="C93" s="156"/>
      <c r="D93" s="162" t="e">
        <f t="shared" ref="D93:G95" si="8">D78-D66</f>
        <v>#REF!</v>
      </c>
      <c r="E93" s="162" t="e">
        <f t="shared" si="8"/>
        <v>#REF!</v>
      </c>
      <c r="F93" s="162" t="e">
        <f t="shared" si="8"/>
        <v>#REF!</v>
      </c>
      <c r="G93" s="162" t="e">
        <f t="shared" si="8"/>
        <v>#REF!</v>
      </c>
      <c r="H93" s="163" t="e">
        <f>SUM(D93:G93)</f>
        <v>#REF!</v>
      </c>
    </row>
    <row r="94" spans="2:8" x14ac:dyDescent="0.25">
      <c r="B94" s="155" t="s">
        <v>38</v>
      </c>
      <c r="C94" s="156"/>
      <c r="D94" s="162" t="e">
        <f t="shared" si="8"/>
        <v>#REF!</v>
      </c>
      <c r="E94" s="162" t="e">
        <f t="shared" si="8"/>
        <v>#REF!</v>
      </c>
      <c r="F94" s="162" t="e">
        <f t="shared" si="8"/>
        <v>#REF!</v>
      </c>
      <c r="G94" s="162" t="e">
        <f t="shared" si="8"/>
        <v>#REF!</v>
      </c>
      <c r="H94" s="163" t="e">
        <f>SUM(D94:G94)</f>
        <v>#REF!</v>
      </c>
    </row>
    <row r="95" spans="2:8" ht="15.6" x14ac:dyDescent="0.4">
      <c r="B95" s="155" t="s">
        <v>39</v>
      </c>
      <c r="C95" s="156"/>
      <c r="D95" s="164" t="e">
        <f t="shared" si="8"/>
        <v>#REF!</v>
      </c>
      <c r="E95" s="164" t="e">
        <f t="shared" si="8"/>
        <v>#REF!</v>
      </c>
      <c r="F95" s="164" t="e">
        <f t="shared" si="8"/>
        <v>#REF!</v>
      </c>
      <c r="G95" s="164" t="e">
        <f t="shared" si="8"/>
        <v>#REF!</v>
      </c>
      <c r="H95" s="165" t="e">
        <f>SUM(D95:G95)</f>
        <v>#REF!</v>
      </c>
    </row>
    <row r="96" spans="2:8" x14ac:dyDescent="0.25">
      <c r="B96" s="159" t="s">
        <v>40</v>
      </c>
      <c r="C96" s="160"/>
      <c r="D96" s="168" t="e">
        <f>SUM(D93:D95)</f>
        <v>#REF!</v>
      </c>
      <c r="E96" s="168" t="e">
        <f t="shared" ref="E96:G96" si="9">SUM(E93:E95)</f>
        <v>#REF!</v>
      </c>
      <c r="F96" s="168" t="e">
        <f t="shared" si="9"/>
        <v>#REF!</v>
      </c>
      <c r="G96" s="168" t="e">
        <f t="shared" si="9"/>
        <v>#REF!</v>
      </c>
      <c r="H96" s="169" t="e">
        <f>SUM(H93:H95)</f>
        <v>#REF!</v>
      </c>
    </row>
    <row r="97" spans="2:8" x14ac:dyDescent="0.25">
      <c r="B97" s="134"/>
      <c r="C97" s="134"/>
      <c r="D97" s="134"/>
      <c r="E97" s="134"/>
      <c r="F97" s="134"/>
      <c r="G97" s="134"/>
      <c r="H97" s="21"/>
    </row>
    <row r="98" spans="2:8" x14ac:dyDescent="0.25">
      <c r="B98" s="134"/>
      <c r="C98" s="134"/>
      <c r="D98" s="134"/>
      <c r="E98" s="134"/>
      <c r="F98" s="134"/>
      <c r="G98" s="134"/>
      <c r="H98" s="21"/>
    </row>
    <row r="99" spans="2:8" ht="13.95" customHeight="1" x14ac:dyDescent="0.25">
      <c r="B99" s="312" t="s">
        <v>49</v>
      </c>
      <c r="C99" s="313"/>
      <c r="D99" s="313"/>
      <c r="E99" s="313"/>
      <c r="F99" s="313"/>
      <c r="G99" s="313"/>
      <c r="H99" s="314"/>
    </row>
    <row r="100" spans="2:8" x14ac:dyDescent="0.25">
      <c r="B100" s="315"/>
      <c r="C100" s="316"/>
      <c r="D100" s="316"/>
      <c r="E100" s="316"/>
      <c r="F100" s="316"/>
      <c r="G100" s="316"/>
      <c r="H100" s="317"/>
    </row>
    <row r="101" spans="2:8" x14ac:dyDescent="0.25">
      <c r="B101" s="134"/>
      <c r="C101" s="134"/>
      <c r="D101" s="134"/>
      <c r="E101" s="134"/>
      <c r="F101" s="134"/>
      <c r="G101" s="134"/>
      <c r="H101" s="21"/>
    </row>
    <row r="102" spans="2:8" x14ac:dyDescent="0.25">
      <c r="B102" s="172" t="s">
        <v>71</v>
      </c>
      <c r="C102" s="172"/>
      <c r="D102" s="178">
        <f>IF(D$69&lt;&gt;0,D69/D$46,0)</f>
        <v>9.0999999999999914E-2</v>
      </c>
      <c r="E102" s="178">
        <f>IF(E$69&lt;&gt;0,E69/E$46,0)</f>
        <v>0</v>
      </c>
      <c r="F102" s="178">
        <f>IF(F$25&gt;0,F69/F$46,0)</f>
        <v>0</v>
      </c>
      <c r="G102" s="178">
        <f>IF(G$69&lt;&gt;0,G69/G$46,0)</f>
        <v>0</v>
      </c>
      <c r="H102" s="178">
        <f>IF(H$69&lt;&gt;0,H69/H$46,0)</f>
        <v>9.0999999999999914E-2</v>
      </c>
    </row>
    <row r="103" spans="2:8" x14ac:dyDescent="0.25">
      <c r="B103" s="172" t="s">
        <v>72</v>
      </c>
      <c r="C103" s="172"/>
      <c r="D103" s="178">
        <f>IF(D$69&lt;&gt;0,1-D102,0)</f>
        <v>0.90900000000000003</v>
      </c>
      <c r="E103" s="178">
        <f t="shared" ref="E103:H103" si="10">IF(E$69&lt;&gt;0,1-E102,0)</f>
        <v>0</v>
      </c>
      <c r="F103" s="178">
        <f t="shared" si="10"/>
        <v>0</v>
      </c>
      <c r="G103" s="178">
        <f t="shared" si="10"/>
        <v>0</v>
      </c>
      <c r="H103" s="178">
        <f t="shared" si="10"/>
        <v>0.90900000000000003</v>
      </c>
    </row>
    <row r="104" spans="2:8" x14ac:dyDescent="0.25">
      <c r="B104" s="134"/>
      <c r="C104" s="134"/>
      <c r="D104" s="137"/>
      <c r="E104" s="137"/>
      <c r="F104" s="137"/>
      <c r="G104" s="137"/>
      <c r="H104" s="137"/>
    </row>
    <row r="105" spans="2:8" x14ac:dyDescent="0.25">
      <c r="B105" s="180" t="s">
        <v>57</v>
      </c>
      <c r="C105" s="180"/>
      <c r="D105" s="186" t="e">
        <f>+#REF!</f>
        <v>#REF!</v>
      </c>
      <c r="E105" s="186" t="e">
        <f>+#REF!</f>
        <v>#REF!</v>
      </c>
      <c r="F105" s="186" t="e">
        <f>+#REF!</f>
        <v>#REF!</v>
      </c>
      <c r="G105" s="186" t="e">
        <f>+#REF!</f>
        <v>#REF!</v>
      </c>
      <c r="H105" s="186" t="e">
        <f>+#REF!</f>
        <v>#REF!</v>
      </c>
    </row>
    <row r="106" spans="2:8" x14ac:dyDescent="0.25">
      <c r="B106" s="180" t="s">
        <v>58</v>
      </c>
      <c r="C106" s="180"/>
      <c r="D106" s="186" t="e">
        <f>IF(D$69&lt;&gt;0,1-D105,0)</f>
        <v>#REF!</v>
      </c>
      <c r="E106" s="186">
        <f t="shared" ref="E106:H106" si="11">IF(E$69&lt;&gt;0,1-E105,0)</f>
        <v>0</v>
      </c>
      <c r="F106" s="186">
        <f t="shared" si="11"/>
        <v>0</v>
      </c>
      <c r="G106" s="186">
        <f t="shared" si="11"/>
        <v>0</v>
      </c>
      <c r="H106" s="186" t="e">
        <f t="shared" si="11"/>
        <v>#REF!</v>
      </c>
    </row>
    <row r="107" spans="2:8" x14ac:dyDescent="0.25">
      <c r="B107" s="134"/>
      <c r="C107" s="134"/>
      <c r="D107" s="137"/>
      <c r="E107" s="137"/>
      <c r="F107" s="137"/>
      <c r="G107" s="137"/>
      <c r="H107" s="137"/>
    </row>
    <row r="108" spans="2:8" hidden="1" x14ac:dyDescent="0.25">
      <c r="B108" s="187" t="s">
        <v>73</v>
      </c>
      <c r="C108" s="172"/>
      <c r="D108" s="178">
        <f t="shared" ref="D108:H109" si="12">+D40</f>
        <v>0</v>
      </c>
      <c r="E108" s="178" t="str">
        <f t="shared" si="12"/>
        <v xml:space="preserve"> </v>
      </c>
      <c r="F108" s="178" t="str">
        <f t="shared" si="12"/>
        <v xml:space="preserve"> </v>
      </c>
      <c r="G108" s="178" t="str">
        <f t="shared" si="12"/>
        <v xml:space="preserve"> </v>
      </c>
      <c r="H108" s="178">
        <f t="shared" si="12"/>
        <v>0</v>
      </c>
    </row>
    <row r="109" spans="2:8" hidden="1" x14ac:dyDescent="0.25">
      <c r="B109" s="188" t="s">
        <v>74</v>
      </c>
      <c r="C109" s="180"/>
      <c r="D109" s="186" t="e">
        <f t="shared" si="12"/>
        <v>#REF!</v>
      </c>
      <c r="E109" s="186" t="e">
        <f t="shared" si="12"/>
        <v>#REF!</v>
      </c>
      <c r="F109" s="186" t="e">
        <f t="shared" si="12"/>
        <v>#REF!</v>
      </c>
      <c r="G109" s="186" t="e">
        <f t="shared" si="12"/>
        <v>#REF!</v>
      </c>
      <c r="H109" s="186" t="e">
        <f t="shared" si="12"/>
        <v>#REF!</v>
      </c>
    </row>
    <row r="110" spans="2:8" ht="15.6" hidden="1" customHeight="1" x14ac:dyDescent="0.3">
      <c r="B110" s="284" t="str">
        <f>IF(H108&gt;25%,"Een gedeelte van de maandelijkse kosten is dus het gevolg van het uurtarief van de kinderopvangorganisatie dat hoger is dan de maximale uurtariefvergoeding. Heb je wel eens een vergelijk gemaakt met de tarieven van een andere organisatie?"," ")</f>
        <v xml:space="preserve"> </v>
      </c>
      <c r="C110" s="284"/>
      <c r="D110" s="284"/>
      <c r="E110" s="284"/>
      <c r="F110" s="284"/>
      <c r="G110" s="284"/>
      <c r="H110" s="284"/>
    </row>
    <row r="111" spans="2:8" ht="15.6" customHeight="1" x14ac:dyDescent="0.25">
      <c r="B111" s="320" t="s">
        <v>50</v>
      </c>
      <c r="C111" s="321"/>
      <c r="D111" s="321"/>
      <c r="E111" s="321"/>
      <c r="F111" s="321"/>
      <c r="G111" s="321"/>
      <c r="H111" s="322"/>
    </row>
    <row r="112" spans="2:8" ht="13.95" customHeight="1" x14ac:dyDescent="0.25">
      <c r="B112" s="323"/>
      <c r="C112" s="284"/>
      <c r="D112" s="284"/>
      <c r="E112" s="284"/>
      <c r="F112" s="284"/>
      <c r="G112" s="284"/>
      <c r="H112" s="324"/>
    </row>
    <row r="113" spans="2:8" x14ac:dyDescent="0.25">
      <c r="B113" s="129"/>
      <c r="C113" s="129"/>
      <c r="D113" s="129"/>
      <c r="E113" s="129"/>
      <c r="F113" s="129"/>
      <c r="G113" s="129"/>
      <c r="H113" s="10"/>
    </row>
    <row r="114" spans="2:8" x14ac:dyDescent="0.25">
      <c r="B114" s="141" t="s">
        <v>20</v>
      </c>
      <c r="C114" s="142"/>
      <c r="D114" s="142"/>
      <c r="E114" s="143" t="s">
        <v>33</v>
      </c>
      <c r="F114" s="142"/>
      <c r="G114" s="142"/>
      <c r="H114" s="144"/>
    </row>
    <row r="115" spans="2:8" x14ac:dyDescent="0.25">
      <c r="B115" s="145" t="s">
        <v>21</v>
      </c>
      <c r="C115" s="152"/>
      <c r="D115" s="152"/>
      <c r="E115" s="146" t="s">
        <v>34</v>
      </c>
      <c r="F115" s="152"/>
      <c r="G115" s="152"/>
      <c r="H115" s="147"/>
    </row>
    <row r="116" spans="2:8" x14ac:dyDescent="0.25">
      <c r="B116" s="145" t="s">
        <v>28</v>
      </c>
      <c r="C116" s="152"/>
      <c r="D116" s="152"/>
      <c r="E116" s="148" t="s">
        <v>35</v>
      </c>
      <c r="F116" s="152"/>
      <c r="G116" s="152"/>
      <c r="H116" s="38"/>
    </row>
    <row r="117" spans="2:8" x14ac:dyDescent="0.25">
      <c r="B117" s="149" t="s">
        <v>31</v>
      </c>
      <c r="C117" s="150"/>
      <c r="D117" s="150"/>
      <c r="E117" s="151" t="s">
        <v>32</v>
      </c>
      <c r="F117" s="150"/>
      <c r="G117" s="150"/>
      <c r="H117" s="42"/>
    </row>
    <row r="118" spans="2:8" hidden="1" x14ac:dyDescent="0.25">
      <c r="B118" s="149" t="s">
        <v>44</v>
      </c>
      <c r="C118" s="150"/>
      <c r="D118" s="150"/>
      <c r="E118" s="151" t="s">
        <v>43</v>
      </c>
      <c r="F118" s="150"/>
      <c r="G118" s="150"/>
      <c r="H118" s="42"/>
    </row>
    <row r="119" spans="2:8" ht="28.2" customHeight="1" x14ac:dyDescent="0.25">
      <c r="B119" s="276" t="s">
        <v>42</v>
      </c>
      <c r="C119" s="276"/>
      <c r="D119" s="276"/>
      <c r="E119" s="276"/>
      <c r="F119" s="276"/>
      <c r="G119" s="276"/>
      <c r="H119" s="276"/>
    </row>
    <row r="120" spans="2:8" x14ac:dyDescent="0.25">
      <c r="B120" s="283" t="s">
        <v>81</v>
      </c>
      <c r="C120" s="283"/>
      <c r="D120" s="283"/>
      <c r="E120" s="283"/>
      <c r="F120" s="283"/>
      <c r="G120" s="283"/>
      <c r="H120" s="283"/>
    </row>
  </sheetData>
  <mergeCells count="20">
    <mergeCell ref="B119:H119"/>
    <mergeCell ref="B120:H120"/>
    <mergeCell ref="B83:H84"/>
    <mergeCell ref="B85:H85"/>
    <mergeCell ref="B86:H86"/>
    <mergeCell ref="B99:H100"/>
    <mergeCell ref="B110:H110"/>
    <mergeCell ref="B111:H112"/>
    <mergeCell ref="B72:C72"/>
    <mergeCell ref="B1:H1"/>
    <mergeCell ref="B2:H2"/>
    <mergeCell ref="B3:H3"/>
    <mergeCell ref="B4:H4"/>
    <mergeCell ref="B6:H9"/>
    <mergeCell ref="B10:H10"/>
    <mergeCell ref="C12:E12"/>
    <mergeCell ref="C13:E13"/>
    <mergeCell ref="C14:E14"/>
    <mergeCell ref="B56:H58"/>
    <mergeCell ref="B60:C60"/>
  </mergeCells>
  <dataValidations count="3">
    <dataValidation type="decimal" allowBlank="1" showInputMessage="1" showErrorMessage="1" errorTitle="Fout" error="Voer een uurtarief in tussen 5,00 en 25,00" promptTitle="Voer het uurtarief" prompt="Voer het uurtarief in wat de _x000a_organisatie in rekening brengt_x000a_" sqref="D27:G28">
      <formula1>5</formula1>
      <formula2>25</formula2>
    </dataValidation>
    <dataValidation type="decimal" allowBlank="1" showInputMessage="1" showErrorMessage="1" errorTitle="Fout" error="Voer hier de kinderopvanguren in , een getal tussen 0 en 260" promptTitle="Voer aantal maanduren in" prompt="Voer hier het aantal kinderopvang uren per maand in welke door de organisatie in rekening wordt gebracht_x000a_" sqref="D25:G26">
      <formula1>0</formula1>
      <formula2>260</formula2>
    </dataValidation>
    <dataValidation type="whole" errorStyle="information" allowBlank="1" showInputMessage="1" showErrorMessage="1" errorTitle="Foutmelding" error="Een heel getal tussen 0 en 999.999" sqref="C19:C20">
      <formula1>0</formula1>
      <formula2>999999</formula2>
    </dataValidation>
  </dataValidations>
  <hyperlinks>
    <hyperlink ref="B3:H3" r:id="rId1" display="https://www.kinderopvang-wijzer.nl/"/>
    <hyperlink ref="E118" r:id="rId2"/>
    <hyperlink ref="E117" r:id="rId3"/>
    <hyperlink ref="E116" r:id="rId4"/>
    <hyperlink ref="E115" r:id="rId5"/>
    <hyperlink ref="B3" r:id="rId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Selecteer opvangvorm" prompt="Selecteer opvangvorm KDV (kinderdagverblijf), BSO (buitenschoolse opvang) of Gastouderopvang">
          <x14:formula1>
            <xm:f>basisinfo2025!$A$1:$A$3</xm:f>
          </x14:formula1>
          <xm:sqref>D24:G24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2" workbookViewId="0">
      <selection activeCell="G2" sqref="G2"/>
    </sheetView>
  </sheetViews>
  <sheetFormatPr defaultRowHeight="14.4" x14ac:dyDescent="0.3"/>
  <cols>
    <col min="1" max="2" width="15.6640625" style="3" customWidth="1"/>
    <col min="3" max="4" width="15.6640625" style="2" customWidth="1"/>
  </cols>
  <sheetData>
    <row r="1" spans="1:7" x14ac:dyDescent="0.3">
      <c r="A1" s="3" t="s">
        <v>14</v>
      </c>
      <c r="B1" s="3" t="s">
        <v>0</v>
      </c>
      <c r="C1" s="2" t="s">
        <v>1</v>
      </c>
      <c r="D1" s="2" t="s">
        <v>2</v>
      </c>
    </row>
    <row r="2" spans="1:7" ht="15" x14ac:dyDescent="0.3">
      <c r="A2" s="7">
        <v>0</v>
      </c>
      <c r="B2" s="8">
        <v>23211</v>
      </c>
      <c r="C2" s="2">
        <v>96</v>
      </c>
      <c r="D2" s="2">
        <v>96</v>
      </c>
    </row>
    <row r="3" spans="1:7" ht="15" x14ac:dyDescent="0.3">
      <c r="A3" s="8">
        <v>23212</v>
      </c>
      <c r="B3" s="8">
        <v>24756</v>
      </c>
      <c r="C3" s="2">
        <v>96</v>
      </c>
      <c r="D3" s="2">
        <v>96</v>
      </c>
      <c r="G3" s="128"/>
    </row>
    <row r="4" spans="1:7" ht="15" x14ac:dyDescent="0.3">
      <c r="A4" s="8">
        <v>24757</v>
      </c>
      <c r="B4" s="8">
        <v>26300</v>
      </c>
      <c r="C4" s="2">
        <v>96</v>
      </c>
      <c r="D4" s="2">
        <v>96</v>
      </c>
      <c r="G4">
        <f>(A4/A3-1)*100</f>
        <v>6.656039979321049</v>
      </c>
    </row>
    <row r="5" spans="1:7" ht="15" x14ac:dyDescent="0.3">
      <c r="A5" s="8">
        <v>26301</v>
      </c>
      <c r="B5" s="8">
        <v>27848</v>
      </c>
      <c r="C5" s="2">
        <v>96</v>
      </c>
      <c r="D5" s="2">
        <v>96</v>
      </c>
      <c r="G5" s="128">
        <f t="shared" ref="G5:G68" si="0">(A5/A4-1)*100</f>
        <v>6.2366199458739002</v>
      </c>
    </row>
    <row r="6" spans="1:7" ht="15" x14ac:dyDescent="0.3">
      <c r="A6" s="8">
        <v>27849</v>
      </c>
      <c r="B6" s="8">
        <v>29392</v>
      </c>
      <c r="C6" s="2">
        <v>96</v>
      </c>
      <c r="D6" s="2">
        <v>96</v>
      </c>
      <c r="G6" s="128">
        <f t="shared" si="0"/>
        <v>5.8857077677654912</v>
      </c>
    </row>
    <row r="7" spans="1:7" ht="15" x14ac:dyDescent="0.3">
      <c r="A7" s="8">
        <v>29393</v>
      </c>
      <c r="B7" s="8">
        <v>30939</v>
      </c>
      <c r="C7" s="2">
        <v>96</v>
      </c>
      <c r="D7" s="2">
        <v>96</v>
      </c>
      <c r="G7" s="128">
        <f t="shared" si="0"/>
        <v>5.5441847104025221</v>
      </c>
    </row>
    <row r="8" spans="1:7" ht="15" x14ac:dyDescent="0.3">
      <c r="A8" s="8">
        <v>30940</v>
      </c>
      <c r="B8" s="8">
        <v>32483</v>
      </c>
      <c r="C8" s="2">
        <v>96</v>
      </c>
      <c r="D8" s="2">
        <v>96</v>
      </c>
      <c r="G8" s="128">
        <f t="shared" si="0"/>
        <v>5.2631578947368363</v>
      </c>
    </row>
    <row r="9" spans="1:7" ht="15" x14ac:dyDescent="0.3">
      <c r="A9" s="8">
        <v>32484</v>
      </c>
      <c r="B9" s="8">
        <v>34025</v>
      </c>
      <c r="C9" s="2">
        <v>96</v>
      </c>
      <c r="D9" s="2">
        <v>96</v>
      </c>
      <c r="G9" s="128">
        <f t="shared" si="0"/>
        <v>4.9903038138332301</v>
      </c>
    </row>
    <row r="10" spans="1:7" ht="15" x14ac:dyDescent="0.3">
      <c r="A10" s="8">
        <v>34026</v>
      </c>
      <c r="B10" s="8">
        <v>35687</v>
      </c>
      <c r="C10" s="2">
        <v>96</v>
      </c>
      <c r="D10" s="2">
        <v>96</v>
      </c>
      <c r="G10" s="128">
        <f t="shared" si="0"/>
        <v>4.7469523457702278</v>
      </c>
    </row>
    <row r="11" spans="1:7" ht="15" x14ac:dyDescent="0.3">
      <c r="A11" s="8">
        <v>35688</v>
      </c>
      <c r="B11" s="8">
        <v>37346</v>
      </c>
      <c r="C11" s="2">
        <v>96</v>
      </c>
      <c r="D11" s="2">
        <v>96</v>
      </c>
      <c r="G11" s="128">
        <f t="shared" si="0"/>
        <v>4.8845000881678757</v>
      </c>
    </row>
    <row r="12" spans="1:7" ht="15" x14ac:dyDescent="0.3">
      <c r="A12" s="8">
        <v>37347</v>
      </c>
      <c r="B12" s="8">
        <v>39010</v>
      </c>
      <c r="C12" s="2">
        <v>96</v>
      </c>
      <c r="D12" s="2">
        <v>96</v>
      </c>
      <c r="G12" s="128">
        <f t="shared" si="0"/>
        <v>4.648621385339613</v>
      </c>
    </row>
    <row r="13" spans="1:7" ht="15" x14ac:dyDescent="0.3">
      <c r="A13" s="8">
        <v>39011</v>
      </c>
      <c r="B13" s="8">
        <v>40670</v>
      </c>
      <c r="C13" s="2">
        <v>96</v>
      </c>
      <c r="D13" s="2">
        <v>96</v>
      </c>
      <c r="G13" s="128">
        <f t="shared" si="0"/>
        <v>4.4555118215653167</v>
      </c>
    </row>
    <row r="14" spans="1:7" ht="15" x14ac:dyDescent="0.3">
      <c r="A14" s="8">
        <v>40671</v>
      </c>
      <c r="B14" s="8">
        <v>42336</v>
      </c>
      <c r="C14" s="2">
        <v>96</v>
      </c>
      <c r="D14" s="2">
        <v>96</v>
      </c>
      <c r="G14" s="128">
        <f t="shared" si="0"/>
        <v>4.2552100689549066</v>
      </c>
    </row>
    <row r="15" spans="1:7" ht="15" x14ac:dyDescent="0.3">
      <c r="A15" s="8">
        <v>42337</v>
      </c>
      <c r="B15" s="8">
        <v>43998</v>
      </c>
      <c r="C15" s="2">
        <v>96</v>
      </c>
      <c r="D15" s="2">
        <v>96</v>
      </c>
      <c r="G15" s="128">
        <f t="shared" si="0"/>
        <v>4.0962848221091086</v>
      </c>
    </row>
    <row r="16" spans="1:7" ht="15" x14ac:dyDescent="0.3">
      <c r="A16" s="8">
        <v>43999</v>
      </c>
      <c r="B16" s="8">
        <v>45700</v>
      </c>
      <c r="C16" s="2">
        <v>96</v>
      </c>
      <c r="D16" s="2">
        <v>96</v>
      </c>
      <c r="G16" s="128">
        <f t="shared" si="0"/>
        <v>3.9256442355386501</v>
      </c>
    </row>
    <row r="17" spans="1:7" ht="15" x14ac:dyDescent="0.3">
      <c r="A17" s="8">
        <v>45701</v>
      </c>
      <c r="B17" s="8">
        <v>47403</v>
      </c>
      <c r="C17" s="2">
        <v>96</v>
      </c>
      <c r="D17" s="2">
        <v>96</v>
      </c>
      <c r="G17" s="128">
        <f t="shared" si="0"/>
        <v>3.8682697334030403</v>
      </c>
    </row>
    <row r="18" spans="1:7" ht="15" x14ac:dyDescent="0.3">
      <c r="A18" s="8">
        <v>47404</v>
      </c>
      <c r="B18" s="8">
        <v>49108</v>
      </c>
      <c r="C18" s="2">
        <v>95.3</v>
      </c>
      <c r="D18" s="2">
        <v>95.6</v>
      </c>
      <c r="G18" s="128">
        <f t="shared" si="0"/>
        <v>3.7263954836874502</v>
      </c>
    </row>
    <row r="19" spans="1:7" ht="15" x14ac:dyDescent="0.3">
      <c r="A19" s="8">
        <v>49109</v>
      </c>
      <c r="B19" s="8">
        <v>50811</v>
      </c>
      <c r="C19" s="2">
        <v>94.6</v>
      </c>
      <c r="D19" s="2">
        <v>95.199999999999989</v>
      </c>
      <c r="G19" s="128">
        <f t="shared" si="0"/>
        <v>3.5967428908952881</v>
      </c>
    </row>
    <row r="20" spans="1:7" ht="15" x14ac:dyDescent="0.3">
      <c r="A20" s="8">
        <v>50812</v>
      </c>
      <c r="B20" s="8">
        <v>52519</v>
      </c>
      <c r="C20" s="2">
        <v>93.7</v>
      </c>
      <c r="D20" s="2">
        <v>94.8</v>
      </c>
      <c r="G20" s="128">
        <f t="shared" si="0"/>
        <v>3.467796126982825</v>
      </c>
    </row>
    <row r="21" spans="1:7" ht="15" x14ac:dyDescent="0.3">
      <c r="A21" s="8">
        <v>52520</v>
      </c>
      <c r="B21" s="8">
        <v>54221</v>
      </c>
      <c r="C21" s="2">
        <v>93.100000000000009</v>
      </c>
      <c r="D21" s="2">
        <v>94.5</v>
      </c>
      <c r="G21" s="128">
        <f t="shared" si="0"/>
        <v>3.3614106903880892</v>
      </c>
    </row>
    <row r="22" spans="1:7" ht="15" x14ac:dyDescent="0.3">
      <c r="A22" s="8">
        <v>54222</v>
      </c>
      <c r="B22" s="8">
        <v>55925</v>
      </c>
      <c r="C22" s="2">
        <v>92.300000000000011</v>
      </c>
      <c r="D22" s="2">
        <v>94.5</v>
      </c>
      <c r="G22" s="128">
        <f t="shared" si="0"/>
        <v>3.240670220868247</v>
      </c>
    </row>
    <row r="23" spans="1:7" ht="15" x14ac:dyDescent="0.3">
      <c r="A23" s="8">
        <v>55926</v>
      </c>
      <c r="B23" s="8">
        <v>57629</v>
      </c>
      <c r="C23" s="2">
        <v>91.600000000000009</v>
      </c>
      <c r="D23" s="2">
        <v>94.5</v>
      </c>
      <c r="G23" s="128">
        <f t="shared" si="0"/>
        <v>3.142635830474716</v>
      </c>
    </row>
    <row r="24" spans="1:7" ht="15" x14ac:dyDescent="0.3">
      <c r="A24" s="8">
        <v>57630</v>
      </c>
      <c r="B24" s="8">
        <v>59492</v>
      </c>
      <c r="C24" s="2">
        <v>90.7</v>
      </c>
      <c r="D24" s="2">
        <v>94.5</v>
      </c>
      <c r="G24" s="128">
        <f t="shared" si="0"/>
        <v>3.0468833816114094</v>
      </c>
    </row>
    <row r="25" spans="1:7" ht="15" x14ac:dyDescent="0.3">
      <c r="A25" s="8">
        <v>59493</v>
      </c>
      <c r="B25" s="8">
        <v>63144</v>
      </c>
      <c r="C25" s="2">
        <v>89.2</v>
      </c>
      <c r="D25" s="2">
        <v>94.5</v>
      </c>
      <c r="G25" s="128">
        <f t="shared" si="0"/>
        <v>3.2326913066111462</v>
      </c>
    </row>
    <row r="26" spans="1:7" ht="15" x14ac:dyDescent="0.3">
      <c r="A26" s="8">
        <v>63145</v>
      </c>
      <c r="B26" s="8">
        <v>66794</v>
      </c>
      <c r="C26" s="2">
        <v>88.4</v>
      </c>
      <c r="D26" s="2">
        <v>94.1</v>
      </c>
      <c r="G26" s="128">
        <f t="shared" si="0"/>
        <v>6.1385373069100524</v>
      </c>
    </row>
    <row r="27" spans="1:7" ht="15" x14ac:dyDescent="0.3">
      <c r="A27" s="8">
        <v>66795</v>
      </c>
      <c r="B27" s="8">
        <v>70446</v>
      </c>
      <c r="C27" s="2">
        <v>87.3</v>
      </c>
      <c r="D27" s="2">
        <v>93.5</v>
      </c>
      <c r="G27" s="128">
        <f t="shared" si="0"/>
        <v>5.7803468208092568</v>
      </c>
    </row>
    <row r="28" spans="1:7" ht="15" x14ac:dyDescent="0.3">
      <c r="A28" s="8">
        <v>70447</v>
      </c>
      <c r="B28" s="8">
        <v>74100</v>
      </c>
      <c r="C28" s="2">
        <v>85</v>
      </c>
      <c r="D28" s="2">
        <v>93.100000000000009</v>
      </c>
      <c r="G28" s="128">
        <f t="shared" si="0"/>
        <v>5.4674751104124564</v>
      </c>
    </row>
    <row r="29" spans="1:7" ht="15" x14ac:dyDescent="0.3">
      <c r="A29" s="8">
        <v>74101</v>
      </c>
      <c r="B29" s="8">
        <v>77750</v>
      </c>
      <c r="C29" s="2">
        <v>82.699999999999989</v>
      </c>
      <c r="D29" s="2">
        <v>92.800000000000011</v>
      </c>
      <c r="G29" s="128">
        <f t="shared" si="0"/>
        <v>5.1868780785555124</v>
      </c>
    </row>
    <row r="30" spans="1:7" ht="15" x14ac:dyDescent="0.3">
      <c r="A30" s="8">
        <v>77751</v>
      </c>
      <c r="B30" s="8">
        <v>81404</v>
      </c>
      <c r="C30" s="2">
        <v>80.5</v>
      </c>
      <c r="D30" s="2">
        <v>92.100000000000009</v>
      </c>
      <c r="G30" s="128">
        <f t="shared" si="0"/>
        <v>4.9257095045950772</v>
      </c>
    </row>
    <row r="31" spans="1:7" ht="15" x14ac:dyDescent="0.3">
      <c r="A31" s="8">
        <v>81405</v>
      </c>
      <c r="B31" s="8">
        <v>85055</v>
      </c>
      <c r="C31" s="2">
        <v>78</v>
      </c>
      <c r="D31" s="2">
        <v>91.600000000000009</v>
      </c>
      <c r="G31" s="128">
        <f t="shared" si="0"/>
        <v>4.699618011343909</v>
      </c>
    </row>
    <row r="32" spans="1:7" ht="15" x14ac:dyDescent="0.3">
      <c r="A32" s="8">
        <v>85056</v>
      </c>
      <c r="B32" s="8">
        <v>88707</v>
      </c>
      <c r="C32" s="2">
        <v>75.7</v>
      </c>
      <c r="D32" s="2">
        <v>91.100000000000009</v>
      </c>
      <c r="G32" s="128">
        <f t="shared" si="0"/>
        <v>4.4849824949327433</v>
      </c>
    </row>
    <row r="33" spans="1:7" ht="15" x14ac:dyDescent="0.3">
      <c r="A33" s="8">
        <v>88708</v>
      </c>
      <c r="B33" s="8">
        <v>92360</v>
      </c>
      <c r="C33" s="2">
        <v>73.5</v>
      </c>
      <c r="D33" s="2">
        <v>90.4</v>
      </c>
      <c r="G33" s="128">
        <f t="shared" si="0"/>
        <v>4.2936418359668993</v>
      </c>
    </row>
    <row r="34" spans="1:7" ht="15" x14ac:dyDescent="0.3">
      <c r="A34" s="8">
        <v>92361</v>
      </c>
      <c r="B34" s="8">
        <v>96010</v>
      </c>
      <c r="C34" s="2">
        <v>71.099999999999994</v>
      </c>
      <c r="D34" s="2">
        <v>89.8</v>
      </c>
      <c r="G34" s="128">
        <f t="shared" si="0"/>
        <v>4.1180051404608342</v>
      </c>
    </row>
    <row r="35" spans="1:7" ht="15" x14ac:dyDescent="0.3">
      <c r="A35" s="8">
        <v>96011</v>
      </c>
      <c r="B35" s="8">
        <v>99667</v>
      </c>
      <c r="C35" s="2">
        <v>68.899999999999991</v>
      </c>
      <c r="D35" s="2">
        <v>89.4</v>
      </c>
      <c r="G35" s="128">
        <f t="shared" si="0"/>
        <v>3.9518844533948272</v>
      </c>
    </row>
    <row r="36" spans="1:7" ht="15" x14ac:dyDescent="0.3">
      <c r="A36" s="8">
        <v>99668</v>
      </c>
      <c r="B36" s="8">
        <v>103318</v>
      </c>
      <c r="C36" s="2">
        <v>66.400000000000006</v>
      </c>
      <c r="D36" s="2">
        <v>89.1</v>
      </c>
      <c r="G36" s="128">
        <f t="shared" si="0"/>
        <v>3.8089385591234315</v>
      </c>
    </row>
    <row r="37" spans="1:7" ht="15" x14ac:dyDescent="0.3">
      <c r="A37" s="8">
        <v>103319</v>
      </c>
      <c r="B37" s="8">
        <v>106968</v>
      </c>
      <c r="C37" s="2">
        <v>64.099999999999994</v>
      </c>
      <c r="D37" s="2">
        <v>88.4</v>
      </c>
      <c r="G37" s="128">
        <f t="shared" si="0"/>
        <v>3.6631616968334946</v>
      </c>
    </row>
    <row r="38" spans="1:7" ht="15" x14ac:dyDescent="0.3">
      <c r="A38" s="8">
        <v>106969</v>
      </c>
      <c r="B38" s="8">
        <v>110621</v>
      </c>
      <c r="C38" s="2">
        <v>61.9</v>
      </c>
      <c r="D38" s="2">
        <v>88</v>
      </c>
      <c r="G38" s="128">
        <f t="shared" si="0"/>
        <v>3.5327480908642128</v>
      </c>
    </row>
    <row r="39" spans="1:7" ht="15" x14ac:dyDescent="0.3">
      <c r="A39" s="8">
        <v>110622</v>
      </c>
      <c r="B39" s="8">
        <v>114344</v>
      </c>
      <c r="C39" s="2">
        <v>59.5</v>
      </c>
      <c r="D39" s="2">
        <v>87.5</v>
      </c>
      <c r="G39" s="128">
        <f t="shared" si="0"/>
        <v>3.4150080864549626</v>
      </c>
    </row>
    <row r="40" spans="1:7" ht="15" x14ac:dyDescent="0.3">
      <c r="A40" s="8">
        <v>114345</v>
      </c>
      <c r="B40" s="8">
        <v>118086</v>
      </c>
      <c r="C40" s="2">
        <v>57.4</v>
      </c>
      <c r="D40" s="2">
        <v>86.8</v>
      </c>
      <c r="G40" s="128">
        <f t="shared" si="0"/>
        <v>3.3655149970168718</v>
      </c>
    </row>
    <row r="41" spans="1:7" ht="15" x14ac:dyDescent="0.3">
      <c r="A41" s="8">
        <v>118087</v>
      </c>
      <c r="B41" s="8">
        <v>121825</v>
      </c>
      <c r="C41" s="2">
        <v>55.300000000000004</v>
      </c>
      <c r="D41" s="2">
        <v>86.3</v>
      </c>
      <c r="G41" s="128">
        <f t="shared" si="0"/>
        <v>3.2725523634614451</v>
      </c>
    </row>
    <row r="42" spans="1:7" ht="15" x14ac:dyDescent="0.3">
      <c r="A42" s="8">
        <v>121826</v>
      </c>
      <c r="B42" s="8">
        <v>125565</v>
      </c>
      <c r="C42" s="2">
        <v>53.2</v>
      </c>
      <c r="D42" s="2">
        <v>85.9</v>
      </c>
      <c r="G42" s="128">
        <f t="shared" si="0"/>
        <v>3.1663095853057488</v>
      </c>
    </row>
    <row r="43" spans="1:7" ht="15" x14ac:dyDescent="0.3">
      <c r="A43" s="8">
        <v>125566</v>
      </c>
      <c r="B43" s="8">
        <v>129303</v>
      </c>
      <c r="C43" s="2">
        <v>51</v>
      </c>
      <c r="D43" s="2">
        <v>85.6</v>
      </c>
      <c r="G43" s="128">
        <f t="shared" si="0"/>
        <v>3.0699522269466373</v>
      </c>
    </row>
    <row r="44" spans="1:7" ht="15" x14ac:dyDescent="0.3">
      <c r="A44" s="8">
        <v>129304</v>
      </c>
      <c r="B44" s="8">
        <v>133045</v>
      </c>
      <c r="C44" s="2">
        <v>49.1</v>
      </c>
      <c r="D44" s="2">
        <v>84.899999999999991</v>
      </c>
      <c r="G44" s="128">
        <f t="shared" si="0"/>
        <v>2.9769205039580804</v>
      </c>
    </row>
    <row r="45" spans="1:7" ht="15" x14ac:dyDescent="0.3">
      <c r="A45" s="8">
        <v>133046</v>
      </c>
      <c r="B45" s="8">
        <v>136786</v>
      </c>
      <c r="C45" s="2">
        <v>47.199999999999996</v>
      </c>
      <c r="D45" s="2">
        <v>84.3</v>
      </c>
      <c r="G45" s="128">
        <f t="shared" si="0"/>
        <v>2.8939553300748599</v>
      </c>
    </row>
    <row r="46" spans="1:7" ht="15" x14ac:dyDescent="0.3">
      <c r="A46" s="8">
        <v>136787</v>
      </c>
      <c r="B46" s="8">
        <v>140528</v>
      </c>
      <c r="C46" s="2">
        <v>45.300000000000004</v>
      </c>
      <c r="D46" s="2">
        <v>83.899999999999991</v>
      </c>
      <c r="G46" s="128">
        <f t="shared" si="0"/>
        <v>2.8118094493633672</v>
      </c>
    </row>
    <row r="47" spans="1:7" ht="15" x14ac:dyDescent="0.3">
      <c r="A47" s="8">
        <v>140529</v>
      </c>
      <c r="B47" s="8">
        <v>144264</v>
      </c>
      <c r="C47" s="2">
        <v>43.3</v>
      </c>
      <c r="D47" s="2">
        <v>83.3</v>
      </c>
      <c r="G47" s="128">
        <f t="shared" si="0"/>
        <v>2.7356400827563965</v>
      </c>
    </row>
    <row r="48" spans="1:7" ht="15" x14ac:dyDescent="0.3">
      <c r="A48" s="8">
        <v>144265</v>
      </c>
      <c r="B48" s="8">
        <v>148003</v>
      </c>
      <c r="C48" s="2">
        <v>41.3</v>
      </c>
      <c r="D48" s="2">
        <v>82.899999999999991</v>
      </c>
      <c r="G48" s="128">
        <f t="shared" si="0"/>
        <v>2.6585259981925402</v>
      </c>
    </row>
    <row r="49" spans="1:7" ht="15" x14ac:dyDescent="0.3">
      <c r="A49" s="8">
        <v>148004</v>
      </c>
      <c r="B49" s="8">
        <v>151746</v>
      </c>
      <c r="C49" s="2">
        <v>39.300000000000004</v>
      </c>
      <c r="D49" s="2">
        <v>82.199999999999989</v>
      </c>
      <c r="G49" s="128">
        <f t="shared" si="0"/>
        <v>2.5917582227151348</v>
      </c>
    </row>
    <row r="50" spans="1:7" ht="15" x14ac:dyDescent="0.3">
      <c r="A50" s="8">
        <v>151747</v>
      </c>
      <c r="B50" s="8">
        <v>155484</v>
      </c>
      <c r="C50" s="2">
        <v>37.299999999999997</v>
      </c>
      <c r="D50" s="2">
        <v>81.599999999999994</v>
      </c>
      <c r="G50" s="128">
        <f t="shared" si="0"/>
        <v>2.5289857030891039</v>
      </c>
    </row>
    <row r="51" spans="1:7" ht="15" x14ac:dyDescent="0.3">
      <c r="A51" s="8">
        <v>155485</v>
      </c>
      <c r="B51" s="8">
        <v>159224</v>
      </c>
      <c r="C51" s="2">
        <v>35.299999999999997</v>
      </c>
      <c r="D51" s="2">
        <v>80.600000000000009</v>
      </c>
      <c r="G51" s="128">
        <f t="shared" si="0"/>
        <v>2.4633106420555162</v>
      </c>
    </row>
    <row r="52" spans="1:7" ht="15" x14ac:dyDescent="0.3">
      <c r="A52" s="8">
        <v>159225</v>
      </c>
      <c r="B52" s="8">
        <v>162963</v>
      </c>
      <c r="C52" s="2">
        <v>33.300000000000004</v>
      </c>
      <c r="D52" s="2">
        <v>80.300000000000011</v>
      </c>
      <c r="G52" s="128">
        <f t="shared" si="0"/>
        <v>2.4053767244428759</v>
      </c>
    </row>
    <row r="53" spans="1:7" ht="15" x14ac:dyDescent="0.3">
      <c r="A53" s="8">
        <v>162964</v>
      </c>
      <c r="B53" s="8">
        <v>166705</v>
      </c>
      <c r="C53" s="2">
        <v>33.300000000000004</v>
      </c>
      <c r="D53" s="2">
        <v>79.5</v>
      </c>
      <c r="G53" s="128">
        <f t="shared" si="0"/>
        <v>2.3482493327052989</v>
      </c>
    </row>
    <row r="54" spans="1:7" ht="15" x14ac:dyDescent="0.3">
      <c r="A54" s="8">
        <v>166706</v>
      </c>
      <c r="B54" s="8">
        <v>170449</v>
      </c>
      <c r="C54" s="2">
        <v>33.300000000000004</v>
      </c>
      <c r="D54" s="2">
        <v>78.600000000000009</v>
      </c>
      <c r="G54" s="128">
        <f t="shared" si="0"/>
        <v>2.2962126604648914</v>
      </c>
    </row>
    <row r="55" spans="1:7" ht="15" x14ac:dyDescent="0.3">
      <c r="A55" s="8">
        <v>170450</v>
      </c>
      <c r="B55" s="8">
        <v>174186</v>
      </c>
      <c r="C55" s="2">
        <v>33.300000000000004</v>
      </c>
      <c r="D55" s="2">
        <v>78</v>
      </c>
      <c r="G55" s="128">
        <f t="shared" si="0"/>
        <v>2.2458699746859656</v>
      </c>
    </row>
    <row r="56" spans="1:7" ht="15" x14ac:dyDescent="0.3">
      <c r="A56" s="8">
        <v>174187</v>
      </c>
      <c r="B56" s="8">
        <v>177926</v>
      </c>
      <c r="C56" s="2">
        <v>33.300000000000004</v>
      </c>
      <c r="D56" s="2">
        <v>77.100000000000009</v>
      </c>
      <c r="G56" s="128">
        <f t="shared" si="0"/>
        <v>2.1924317981812935</v>
      </c>
    </row>
    <row r="57" spans="1:7" ht="15" x14ac:dyDescent="0.3">
      <c r="A57" s="8">
        <v>177927</v>
      </c>
      <c r="B57" s="8">
        <v>181663</v>
      </c>
      <c r="C57" s="2">
        <v>33.300000000000004</v>
      </c>
      <c r="D57" s="2">
        <v>76.599999999999994</v>
      </c>
      <c r="G57" s="128">
        <f t="shared" si="0"/>
        <v>2.147117752759975</v>
      </c>
    </row>
    <row r="58" spans="1:7" ht="15" x14ac:dyDescent="0.3">
      <c r="A58" s="8">
        <v>181664</v>
      </c>
      <c r="B58" s="8">
        <v>185406</v>
      </c>
      <c r="C58" s="2">
        <v>33.300000000000004</v>
      </c>
      <c r="D58" s="2">
        <v>75.8</v>
      </c>
      <c r="G58" s="128">
        <f t="shared" si="0"/>
        <v>2.1002995610559294</v>
      </c>
    </row>
    <row r="59" spans="1:7" ht="15" x14ac:dyDescent="0.3">
      <c r="A59" s="8">
        <v>185407</v>
      </c>
      <c r="B59" s="8">
        <v>189147</v>
      </c>
      <c r="C59" s="2">
        <v>33.300000000000004</v>
      </c>
      <c r="D59" s="2">
        <v>75.099999999999994</v>
      </c>
      <c r="G59" s="128">
        <f t="shared" si="0"/>
        <v>2.0603972168398821</v>
      </c>
    </row>
    <row r="60" spans="1:7" ht="15" x14ac:dyDescent="0.3">
      <c r="A60" s="8">
        <v>189148</v>
      </c>
      <c r="B60" s="8">
        <v>192888</v>
      </c>
      <c r="C60" s="2">
        <v>33.300000000000004</v>
      </c>
      <c r="D60" s="2">
        <v>74.400000000000006</v>
      </c>
      <c r="G60" s="128">
        <f t="shared" si="0"/>
        <v>2.0177231711855592</v>
      </c>
    </row>
    <row r="61" spans="1:7" ht="15" x14ac:dyDescent="0.3">
      <c r="A61" s="8">
        <v>192889</v>
      </c>
      <c r="B61" s="8">
        <v>196627</v>
      </c>
      <c r="C61" s="2">
        <v>33.300000000000004</v>
      </c>
      <c r="D61" s="2">
        <v>73.400000000000006</v>
      </c>
      <c r="G61" s="128">
        <f t="shared" si="0"/>
        <v>1.9778163131516147</v>
      </c>
    </row>
    <row r="62" spans="1:7" ht="15" x14ac:dyDescent="0.3">
      <c r="A62" s="8">
        <v>196628</v>
      </c>
      <c r="B62" s="8">
        <v>200363</v>
      </c>
      <c r="C62" s="2">
        <v>33.300000000000004</v>
      </c>
      <c r="D62" s="2">
        <v>72.899999999999991</v>
      </c>
      <c r="G62" s="128">
        <f t="shared" si="0"/>
        <v>1.9384205423844891</v>
      </c>
    </row>
    <row r="63" spans="1:7" ht="15" x14ac:dyDescent="0.3">
      <c r="A63" s="8">
        <v>200364</v>
      </c>
      <c r="B63" s="8">
        <v>204107</v>
      </c>
      <c r="C63" s="2">
        <v>33.300000000000004</v>
      </c>
      <c r="D63" s="2">
        <v>72.2</v>
      </c>
      <c r="G63" s="128">
        <f t="shared" si="0"/>
        <v>1.9000345830705756</v>
      </c>
    </row>
    <row r="64" spans="1:7" ht="15" x14ac:dyDescent="0.3">
      <c r="A64" s="8">
        <v>204108</v>
      </c>
      <c r="B64" s="8">
        <v>207845</v>
      </c>
      <c r="C64" s="2">
        <v>33.300000000000004</v>
      </c>
      <c r="D64" s="2">
        <v>71.399999999999991</v>
      </c>
      <c r="G64" s="128">
        <f t="shared" si="0"/>
        <v>1.8685991495478227</v>
      </c>
    </row>
    <row r="65" spans="1:7" ht="15" x14ac:dyDescent="0.3">
      <c r="A65" s="8">
        <v>207846</v>
      </c>
      <c r="B65" s="8">
        <v>211586</v>
      </c>
      <c r="C65" s="2">
        <v>33.300000000000004</v>
      </c>
      <c r="D65" s="2">
        <v>70.7</v>
      </c>
      <c r="G65" s="128">
        <f t="shared" si="0"/>
        <v>1.8313833852666273</v>
      </c>
    </row>
    <row r="66" spans="1:7" ht="15" x14ac:dyDescent="0.3">
      <c r="A66" s="8">
        <v>211587</v>
      </c>
      <c r="B66" s="8">
        <v>215327</v>
      </c>
      <c r="C66" s="2">
        <v>33.300000000000004</v>
      </c>
      <c r="D66" s="2">
        <v>70.099999999999994</v>
      </c>
      <c r="G66" s="128">
        <f t="shared" si="0"/>
        <v>1.7998903033977109</v>
      </c>
    </row>
    <row r="67" spans="1:7" ht="15" x14ac:dyDescent="0.3">
      <c r="A67" s="8">
        <v>215328</v>
      </c>
      <c r="B67" s="8">
        <v>219065</v>
      </c>
      <c r="C67" s="2">
        <v>33.300000000000004</v>
      </c>
      <c r="D67" s="2">
        <v>69.3</v>
      </c>
      <c r="G67" s="128">
        <f t="shared" si="0"/>
        <v>1.7680670362545836</v>
      </c>
    </row>
    <row r="68" spans="1:7" ht="15" x14ac:dyDescent="0.3">
      <c r="A68" s="8">
        <v>219066</v>
      </c>
      <c r="B68" s="8">
        <v>222806</v>
      </c>
      <c r="C68" s="2">
        <v>33.300000000000004</v>
      </c>
      <c r="D68" s="2">
        <v>68.5</v>
      </c>
      <c r="G68" s="128">
        <f t="shared" si="0"/>
        <v>1.735956308515374</v>
      </c>
    </row>
    <row r="69" spans="1:7" ht="15" x14ac:dyDescent="0.3">
      <c r="A69" s="8">
        <v>222807</v>
      </c>
      <c r="B69" s="8">
        <v>226545</v>
      </c>
      <c r="C69" s="2">
        <v>33.300000000000004</v>
      </c>
      <c r="D69" s="2">
        <v>68</v>
      </c>
      <c r="G69" s="128">
        <f t="shared" ref="G69:G70" si="1">(A69/A68-1)*100</f>
        <v>1.7077045274026981</v>
      </c>
    </row>
    <row r="70" spans="1:7" ht="15" x14ac:dyDescent="0.3">
      <c r="A70" s="8">
        <v>226546</v>
      </c>
      <c r="B70" s="7">
        <v>999999</v>
      </c>
      <c r="C70" s="2">
        <v>33.300000000000004</v>
      </c>
      <c r="D70" s="2">
        <v>67.100000000000009</v>
      </c>
      <c r="G70" s="128">
        <f t="shared" si="1"/>
        <v>1.6781339904042403</v>
      </c>
    </row>
    <row r="71" spans="1:7" x14ac:dyDescent="0.3">
      <c r="A7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A3" sqref="A3"/>
    </sheetView>
  </sheetViews>
  <sheetFormatPr defaultRowHeight="14.4" x14ac:dyDescent="0.3"/>
  <cols>
    <col min="1" max="1" width="19.33203125" bestFit="1" customWidth="1"/>
  </cols>
  <sheetData>
    <row r="1" spans="1:6" x14ac:dyDescent="0.3">
      <c r="A1" t="s">
        <v>22</v>
      </c>
      <c r="D1" s="1">
        <v>10.71</v>
      </c>
      <c r="F1" s="2"/>
    </row>
    <row r="2" spans="1:6" x14ac:dyDescent="0.3">
      <c r="A2" t="s">
        <v>23</v>
      </c>
      <c r="D2" s="1">
        <v>9.52</v>
      </c>
      <c r="F2" s="2"/>
    </row>
    <row r="3" spans="1:6" x14ac:dyDescent="0.3">
      <c r="A3" t="s">
        <v>85</v>
      </c>
      <c r="D3" s="1"/>
      <c r="F3" s="2"/>
    </row>
    <row r="9" spans="1:6" x14ac:dyDescent="0.3">
      <c r="C9" s="4" t="s">
        <v>3</v>
      </c>
      <c r="D9" s="4" t="s">
        <v>4</v>
      </c>
      <c r="E9" s="4" t="s">
        <v>5</v>
      </c>
      <c r="F9" s="4" t="s">
        <v>6</v>
      </c>
    </row>
    <row r="10" spans="1:6" x14ac:dyDescent="0.3">
      <c r="B10" t="s">
        <v>22</v>
      </c>
      <c r="C10" s="1">
        <f>IF(Berekening2025!D$24=basisinfo2025!$B10,+$D1,0)</f>
        <v>10.71</v>
      </c>
      <c r="D10" s="1">
        <f>IF(Berekening2025!E$24=basisinfo2025!$B10,+$D1,0)</f>
        <v>0</v>
      </c>
      <c r="E10" s="1">
        <f>IF(Berekening2025!F$24=basisinfo2025!$B10,+$D1,0)</f>
        <v>0</v>
      </c>
      <c r="F10" s="1">
        <f>IF(Berekening2025!G$24=basisinfo2025!$B10,+$D1,0)</f>
        <v>0</v>
      </c>
    </row>
    <row r="11" spans="1:6" x14ac:dyDescent="0.3">
      <c r="B11" t="s">
        <v>23</v>
      </c>
      <c r="C11" s="1">
        <f>IF(Berekening2025!D$24=basisinfo2025!$B11,+$D2,0)</f>
        <v>0</v>
      </c>
      <c r="D11" s="1">
        <f>IF(Berekening2025!E$24=basisinfo2025!$B11,+$D2,0)</f>
        <v>0</v>
      </c>
      <c r="E11" s="1">
        <f>IF(Berekening2025!F$24=basisinfo2025!$B11,+$D2,0)</f>
        <v>0</v>
      </c>
      <c r="F11" s="1">
        <f>IF(Berekening2025!G$24=basisinfo2025!$B11,+$D2,0)</f>
        <v>0</v>
      </c>
    </row>
    <row r="12" spans="1:6" x14ac:dyDescent="0.3">
      <c r="C12" s="1"/>
      <c r="D12" s="1"/>
      <c r="E12" s="1"/>
      <c r="F12" s="1"/>
    </row>
    <row r="13" spans="1:6" x14ac:dyDescent="0.3">
      <c r="A13" t="s">
        <v>29</v>
      </c>
      <c r="C13" s="5">
        <f>SUM(C10:C12)</f>
        <v>10.71</v>
      </c>
      <c r="D13" s="5">
        <f t="shared" ref="D13:F13" si="0">SUM(D10:D12)</f>
        <v>0</v>
      </c>
      <c r="E13" s="5">
        <f t="shared" si="0"/>
        <v>0</v>
      </c>
      <c r="F13" s="5">
        <f t="shared" si="0"/>
        <v>0</v>
      </c>
    </row>
    <row r="14" spans="1:6" x14ac:dyDescent="0.3">
      <c r="C14" s="6"/>
      <c r="D14" s="6"/>
      <c r="E14" s="6"/>
      <c r="F14" s="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C10" sqref="C10"/>
    </sheetView>
  </sheetViews>
  <sheetFormatPr defaultRowHeight="14.4" x14ac:dyDescent="0.3"/>
  <cols>
    <col min="1" max="1" width="13.6640625" bestFit="1" customWidth="1"/>
  </cols>
  <sheetData>
    <row r="1" spans="1:6" x14ac:dyDescent="0.3">
      <c r="A1" t="s">
        <v>22</v>
      </c>
      <c r="D1" s="1">
        <v>10.25</v>
      </c>
      <c r="F1" s="2"/>
    </row>
    <row r="2" spans="1:6" x14ac:dyDescent="0.3">
      <c r="A2" t="s">
        <v>23</v>
      </c>
      <c r="D2" s="1">
        <v>9.1199999999999992</v>
      </c>
      <c r="F2" s="2"/>
    </row>
    <row r="3" spans="1:6" x14ac:dyDescent="0.3">
      <c r="A3" t="s">
        <v>30</v>
      </c>
      <c r="D3" s="1">
        <v>7.53</v>
      </c>
      <c r="F3" s="2"/>
    </row>
    <row r="9" spans="1:6" x14ac:dyDescent="0.3">
      <c r="C9" s="4" t="s">
        <v>3</v>
      </c>
      <c r="D9" s="4" t="s">
        <v>4</v>
      </c>
      <c r="E9" s="4" t="s">
        <v>5</v>
      </c>
      <c r="F9" s="4" t="s">
        <v>6</v>
      </c>
    </row>
    <row r="10" spans="1:6" x14ac:dyDescent="0.3">
      <c r="B10" t="s">
        <v>22</v>
      </c>
      <c r="C10" s="1">
        <f>IF(Berekening2025!D$24=basisinfo2025!$B10,+$D1,0)</f>
        <v>10.25</v>
      </c>
      <c r="D10" s="1">
        <f>IF(Berekening2025!E$24=basisinfo2025!$B10,+$D1,0)</f>
        <v>0</v>
      </c>
      <c r="E10" s="1">
        <f>IF(Berekening2025!F$24=basisinfo2025!$B10,+$D1,0)</f>
        <v>0</v>
      </c>
      <c r="F10" s="1">
        <f>IF(Berekening2025!G$24=basisinfo2025!$B10,+$D1,0)</f>
        <v>0</v>
      </c>
    </row>
    <row r="11" spans="1:6" x14ac:dyDescent="0.3">
      <c r="B11" t="s">
        <v>23</v>
      </c>
      <c r="C11" s="1">
        <f>IF(Berekening2025!D$24=basisinfo2025!$B11,+$D2,0)</f>
        <v>0</v>
      </c>
      <c r="D11" s="1">
        <f>IF(Berekening2025!E$24=basisinfo2025!$B11,+$D2,0)</f>
        <v>0</v>
      </c>
      <c r="E11" s="1">
        <f>IF(Berekening2025!F$24=basisinfo2025!$B11,+$D2,0)</f>
        <v>0</v>
      </c>
      <c r="F11" s="1">
        <f>IF(Berekening2025!G$24=basisinfo2025!$B11,+$D2,0)</f>
        <v>0</v>
      </c>
    </row>
    <row r="12" spans="1:6" x14ac:dyDescent="0.3">
      <c r="B12" t="s">
        <v>30</v>
      </c>
      <c r="C12" s="1">
        <f>IF(Berekening2025!D$24=basisinfo2025!$B12,+$D3,0)</f>
        <v>0</v>
      </c>
      <c r="D12" s="1">
        <f>IF(Berekening2025!E$24=basisinfo2025!$B12,+$D3,0)</f>
        <v>7.53</v>
      </c>
      <c r="E12" s="1">
        <f>IF(Berekening2025!F$24=basisinfo2025!$B12,+$D3,0)</f>
        <v>7.53</v>
      </c>
      <c r="F12" s="1">
        <f>IF(Berekening2025!G$24=basisinfo2025!$B12,+$D3,0)</f>
        <v>7.53</v>
      </c>
    </row>
    <row r="13" spans="1:6" x14ac:dyDescent="0.3">
      <c r="A13" t="s">
        <v>29</v>
      </c>
      <c r="C13" s="5">
        <f>SUM(C10:C12)</f>
        <v>10.25</v>
      </c>
      <c r="D13" s="5">
        <f t="shared" ref="D13:F13" si="0">SUM(D10:D12)</f>
        <v>7.53</v>
      </c>
      <c r="E13" s="5">
        <f t="shared" si="0"/>
        <v>7.53</v>
      </c>
      <c r="F13" s="5">
        <f t="shared" si="0"/>
        <v>7.53</v>
      </c>
    </row>
    <row r="14" spans="1:6" x14ac:dyDescent="0.3">
      <c r="C14" s="6"/>
      <c r="D14" s="6"/>
      <c r="E14" s="6"/>
      <c r="F14" s="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24" workbookViewId="0">
      <selection activeCell="G34" sqref="G34"/>
    </sheetView>
  </sheetViews>
  <sheetFormatPr defaultRowHeight="14.4" x14ac:dyDescent="0.3"/>
  <cols>
    <col min="1" max="2" width="15.6640625" style="3" customWidth="1"/>
    <col min="3" max="4" width="15.6640625" style="2" customWidth="1"/>
  </cols>
  <sheetData>
    <row r="1" spans="1:7" ht="57.6" x14ac:dyDescent="0.3">
      <c r="A1" s="114" t="s">
        <v>14</v>
      </c>
      <c r="B1" s="114" t="s">
        <v>0</v>
      </c>
      <c r="C1" s="115" t="s">
        <v>1</v>
      </c>
      <c r="D1" s="115" t="s">
        <v>2</v>
      </c>
    </row>
    <row r="2" spans="1:7" ht="15" x14ac:dyDescent="0.3">
      <c r="A2" s="7">
        <v>0</v>
      </c>
      <c r="B2" s="8">
        <v>22346</v>
      </c>
      <c r="C2" s="2">
        <v>96</v>
      </c>
      <c r="D2" s="2">
        <v>96</v>
      </c>
    </row>
    <row r="3" spans="1:7" ht="15" x14ac:dyDescent="0.3">
      <c r="A3" s="8">
        <v>22347</v>
      </c>
      <c r="B3" s="8">
        <v>23834</v>
      </c>
      <c r="C3" s="2">
        <v>96</v>
      </c>
      <c r="D3" s="2">
        <v>96</v>
      </c>
    </row>
    <row r="4" spans="1:7" ht="15" x14ac:dyDescent="0.3">
      <c r="A4" s="8">
        <v>23835</v>
      </c>
      <c r="B4" s="8">
        <v>25320</v>
      </c>
      <c r="C4" s="2">
        <v>96</v>
      </c>
      <c r="D4" s="2">
        <v>96</v>
      </c>
      <c r="G4" s="128">
        <f>(A4/A3-1)*100</f>
        <v>6.6586118942139949</v>
      </c>
    </row>
    <row r="5" spans="1:7" ht="15" x14ac:dyDescent="0.3">
      <c r="A5" s="8">
        <v>25321</v>
      </c>
      <c r="B5" s="8">
        <v>26810</v>
      </c>
      <c r="C5" s="2">
        <v>96</v>
      </c>
      <c r="D5" s="2">
        <v>96</v>
      </c>
      <c r="G5" s="128">
        <f t="shared" ref="G5:G68" si="0">(A5/A4-1)*100</f>
        <v>6.2345290539123077</v>
      </c>
    </row>
    <row r="6" spans="1:7" ht="15" x14ac:dyDescent="0.3">
      <c r="A6" s="8">
        <v>26811</v>
      </c>
      <c r="B6" s="8">
        <v>28297</v>
      </c>
      <c r="C6" s="2">
        <v>96</v>
      </c>
      <c r="D6" s="2">
        <v>96</v>
      </c>
      <c r="G6" s="128">
        <f t="shared" si="0"/>
        <v>5.8844437423482443</v>
      </c>
    </row>
    <row r="7" spans="1:7" ht="15" x14ac:dyDescent="0.3">
      <c r="A7" s="8">
        <v>28298</v>
      </c>
      <c r="B7" s="8">
        <v>29786</v>
      </c>
      <c r="C7" s="2">
        <v>95.5</v>
      </c>
      <c r="D7" s="2">
        <v>95.6</v>
      </c>
      <c r="G7" s="128">
        <f t="shared" si="0"/>
        <v>5.5462310245794733</v>
      </c>
    </row>
    <row r="8" spans="1:7" ht="15" x14ac:dyDescent="0.3">
      <c r="A8" s="8">
        <v>29787</v>
      </c>
      <c r="B8" s="8">
        <v>31273</v>
      </c>
      <c r="C8" s="2">
        <v>94.399999999999991</v>
      </c>
      <c r="D8" s="2">
        <v>95.399999999999991</v>
      </c>
      <c r="G8" s="128">
        <f t="shared" si="0"/>
        <v>5.2618559615520422</v>
      </c>
    </row>
    <row r="9" spans="1:7" ht="15" x14ac:dyDescent="0.3">
      <c r="A9" s="8">
        <v>31274</v>
      </c>
      <c r="B9" s="8">
        <v>32757</v>
      </c>
      <c r="C9" s="2">
        <v>93.4</v>
      </c>
      <c r="D9" s="2">
        <v>95.199999999999989</v>
      </c>
      <c r="G9" s="128">
        <f t="shared" si="0"/>
        <v>4.9921106522979874</v>
      </c>
    </row>
    <row r="10" spans="1:7" ht="15" x14ac:dyDescent="0.3">
      <c r="A10" s="8">
        <v>32758</v>
      </c>
      <c r="B10" s="8">
        <v>34357</v>
      </c>
      <c r="C10" s="2">
        <v>92.5</v>
      </c>
      <c r="D10" s="2">
        <v>95</v>
      </c>
      <c r="G10" s="128">
        <f t="shared" si="0"/>
        <v>4.7451557204067241</v>
      </c>
    </row>
    <row r="11" spans="1:7" ht="15" x14ac:dyDescent="0.3">
      <c r="A11" s="8">
        <v>34358</v>
      </c>
      <c r="B11" s="8">
        <v>35955</v>
      </c>
      <c r="C11" s="2">
        <v>91.9</v>
      </c>
      <c r="D11" s="2">
        <v>94.899999999999991</v>
      </c>
      <c r="G11" s="128">
        <f t="shared" si="0"/>
        <v>4.8843030710055579</v>
      </c>
    </row>
    <row r="12" spans="1:7" ht="15" x14ac:dyDescent="0.3">
      <c r="A12" s="8">
        <v>35956</v>
      </c>
      <c r="B12" s="8">
        <v>37557</v>
      </c>
      <c r="C12" s="2">
        <v>90.9</v>
      </c>
      <c r="D12" s="2">
        <v>94.699999999999989</v>
      </c>
      <c r="G12" s="128">
        <f t="shared" si="0"/>
        <v>4.651027417195408</v>
      </c>
    </row>
    <row r="13" spans="1:7" ht="15" x14ac:dyDescent="0.3">
      <c r="A13" s="8">
        <v>37558</v>
      </c>
      <c r="B13" s="8">
        <v>39155</v>
      </c>
      <c r="C13" s="2">
        <v>90.4</v>
      </c>
      <c r="D13" s="2">
        <v>94.5</v>
      </c>
      <c r="G13" s="128">
        <f t="shared" si="0"/>
        <v>4.4554455445544594</v>
      </c>
    </row>
    <row r="14" spans="1:7" ht="15" x14ac:dyDescent="0.3">
      <c r="A14" s="8">
        <v>39156</v>
      </c>
      <c r="B14" s="8">
        <v>40759</v>
      </c>
      <c r="C14" s="2">
        <v>89.5</v>
      </c>
      <c r="D14" s="2">
        <v>94.5</v>
      </c>
      <c r="G14" s="128">
        <f t="shared" si="0"/>
        <v>4.2547526492358489</v>
      </c>
    </row>
    <row r="15" spans="1:7" ht="15" x14ac:dyDescent="0.3">
      <c r="A15" s="8">
        <v>40760</v>
      </c>
      <c r="B15" s="8">
        <v>42359</v>
      </c>
      <c r="C15" s="2">
        <v>88.7</v>
      </c>
      <c r="D15" s="2">
        <v>94.5</v>
      </c>
      <c r="G15" s="128">
        <f t="shared" si="0"/>
        <v>4.0964347737256102</v>
      </c>
    </row>
    <row r="16" spans="1:7" ht="15" x14ac:dyDescent="0.3">
      <c r="A16" s="8">
        <v>42360</v>
      </c>
      <c r="B16" s="8">
        <v>43997</v>
      </c>
      <c r="C16" s="2">
        <v>88.1</v>
      </c>
      <c r="D16" s="2">
        <v>94.5</v>
      </c>
      <c r="G16" s="128">
        <f t="shared" si="0"/>
        <v>3.9254170755642859</v>
      </c>
    </row>
    <row r="17" spans="1:7" ht="15" x14ac:dyDescent="0.3">
      <c r="A17" s="8">
        <v>43998</v>
      </c>
      <c r="B17" s="8">
        <v>45637</v>
      </c>
      <c r="C17" s="2">
        <v>87.3</v>
      </c>
      <c r="D17" s="2">
        <v>94.5</v>
      </c>
      <c r="G17" s="128">
        <f t="shared" si="0"/>
        <v>3.8668555240793268</v>
      </c>
    </row>
    <row r="18" spans="1:7" ht="15" x14ac:dyDescent="0.3">
      <c r="A18" s="8">
        <v>45638</v>
      </c>
      <c r="B18" s="8">
        <v>47278</v>
      </c>
      <c r="C18" s="2">
        <v>86.6</v>
      </c>
      <c r="D18" s="2">
        <v>94.5</v>
      </c>
      <c r="G18" s="128">
        <f t="shared" si="0"/>
        <v>3.7274421564616578</v>
      </c>
    </row>
    <row r="19" spans="1:7" ht="15" x14ac:dyDescent="0.3">
      <c r="A19" s="8">
        <v>47279</v>
      </c>
      <c r="B19" s="8">
        <v>48918</v>
      </c>
      <c r="C19" s="2">
        <v>85.9</v>
      </c>
      <c r="D19" s="2">
        <v>94.5</v>
      </c>
      <c r="G19" s="128">
        <f t="shared" si="0"/>
        <v>3.5956878040229734</v>
      </c>
    </row>
    <row r="20" spans="1:7" ht="15" x14ac:dyDescent="0.3">
      <c r="A20" s="8">
        <v>48919</v>
      </c>
      <c r="B20" s="8">
        <v>50562</v>
      </c>
      <c r="C20" s="2">
        <v>85</v>
      </c>
      <c r="D20" s="2">
        <v>94.5</v>
      </c>
      <c r="G20" s="128">
        <f t="shared" si="0"/>
        <v>3.4687704900695948</v>
      </c>
    </row>
    <row r="21" spans="1:7" ht="15" x14ac:dyDescent="0.3">
      <c r="A21" s="8">
        <v>50563</v>
      </c>
      <c r="B21" s="8">
        <v>52201</v>
      </c>
      <c r="C21" s="2">
        <v>84.5</v>
      </c>
      <c r="D21" s="2">
        <v>94.5</v>
      </c>
      <c r="G21" s="128">
        <f t="shared" si="0"/>
        <v>3.3606574132750033</v>
      </c>
    </row>
    <row r="22" spans="1:7" ht="15" x14ac:dyDescent="0.3">
      <c r="A22" s="8">
        <v>52202</v>
      </c>
      <c r="B22" s="8">
        <v>53841</v>
      </c>
      <c r="C22" s="2">
        <v>83.7</v>
      </c>
      <c r="D22" s="2">
        <v>94.5</v>
      </c>
      <c r="G22" s="128">
        <f t="shared" si="0"/>
        <v>3.2415007020944131</v>
      </c>
    </row>
    <row r="23" spans="1:7" ht="15" x14ac:dyDescent="0.3">
      <c r="A23" s="8">
        <v>53842</v>
      </c>
      <c r="B23" s="8">
        <v>55482</v>
      </c>
      <c r="C23" s="2">
        <v>83</v>
      </c>
      <c r="D23" s="2">
        <v>94.5</v>
      </c>
      <c r="G23" s="128">
        <f t="shared" si="0"/>
        <v>3.1416420826788194</v>
      </c>
    </row>
    <row r="24" spans="1:7" ht="15" x14ac:dyDescent="0.3">
      <c r="A24" s="8">
        <v>55483</v>
      </c>
      <c r="B24" s="8">
        <v>57275</v>
      </c>
      <c r="C24" s="2">
        <v>82.1</v>
      </c>
      <c r="D24" s="2">
        <v>94.5</v>
      </c>
      <c r="G24" s="128">
        <f t="shared" si="0"/>
        <v>3.0478065450763259</v>
      </c>
    </row>
    <row r="25" spans="1:7" ht="15" x14ac:dyDescent="0.3">
      <c r="A25" s="8">
        <v>57276</v>
      </c>
      <c r="B25" s="8">
        <v>60791</v>
      </c>
      <c r="C25" s="2">
        <v>80.600000000000009</v>
      </c>
      <c r="D25" s="2">
        <v>94.5</v>
      </c>
      <c r="G25" s="128">
        <f t="shared" si="0"/>
        <v>3.2316204963682482</v>
      </c>
    </row>
    <row r="26" spans="1:7" ht="15" x14ac:dyDescent="0.3">
      <c r="A26" s="8">
        <v>60792</v>
      </c>
      <c r="B26" s="8">
        <v>64305</v>
      </c>
      <c r="C26" s="2">
        <v>79.800000000000011</v>
      </c>
      <c r="D26" s="2">
        <v>94.1</v>
      </c>
      <c r="G26" s="128">
        <f t="shared" si="0"/>
        <v>6.1386968363712491</v>
      </c>
    </row>
    <row r="27" spans="1:7" ht="15" x14ac:dyDescent="0.3">
      <c r="A27" s="8">
        <v>64306</v>
      </c>
      <c r="B27" s="8">
        <v>67821</v>
      </c>
      <c r="C27" s="2">
        <v>78.7</v>
      </c>
      <c r="D27" s="2">
        <v>93.5</v>
      </c>
      <c r="G27" s="128">
        <f t="shared" si="0"/>
        <v>5.7803658376102129</v>
      </c>
    </row>
    <row r="28" spans="1:7" ht="15" x14ac:dyDescent="0.3">
      <c r="A28" s="8">
        <v>67822</v>
      </c>
      <c r="B28" s="8">
        <v>71339</v>
      </c>
      <c r="C28" s="2">
        <v>76.400000000000006</v>
      </c>
      <c r="D28" s="2">
        <v>93.100000000000009</v>
      </c>
      <c r="G28" s="128">
        <f t="shared" si="0"/>
        <v>5.4676079992535653</v>
      </c>
    </row>
    <row r="29" spans="1:7" ht="15" x14ac:dyDescent="0.3">
      <c r="A29" s="8">
        <v>71340</v>
      </c>
      <c r="B29" s="8">
        <v>74853</v>
      </c>
      <c r="C29" s="2">
        <v>74.099999999999994</v>
      </c>
      <c r="D29" s="2">
        <v>92.800000000000011</v>
      </c>
      <c r="G29" s="128">
        <f t="shared" si="0"/>
        <v>5.1871074282681118</v>
      </c>
    </row>
    <row r="30" spans="1:7" ht="15" x14ac:dyDescent="0.3">
      <c r="A30" s="8">
        <v>74854</v>
      </c>
      <c r="B30" s="8">
        <v>78371</v>
      </c>
      <c r="C30" s="2">
        <v>71.899999999999991</v>
      </c>
      <c r="D30" s="2">
        <v>92.100000000000009</v>
      </c>
      <c r="G30" s="128">
        <f t="shared" si="0"/>
        <v>4.925707877768426</v>
      </c>
    </row>
    <row r="31" spans="1:7" ht="15" x14ac:dyDescent="0.3">
      <c r="A31" s="8">
        <v>78372</v>
      </c>
      <c r="B31" s="8">
        <v>81886</v>
      </c>
      <c r="C31" s="2">
        <v>69.399999999999991</v>
      </c>
      <c r="D31" s="2">
        <v>91.600000000000009</v>
      </c>
      <c r="G31" s="128">
        <f t="shared" si="0"/>
        <v>4.6998156411147018</v>
      </c>
    </row>
    <row r="32" spans="1:7" ht="15" x14ac:dyDescent="0.3">
      <c r="A32" s="8">
        <v>81887</v>
      </c>
      <c r="B32" s="8">
        <v>85402</v>
      </c>
      <c r="C32" s="2">
        <v>67.100000000000009</v>
      </c>
      <c r="D32" s="2">
        <v>91.100000000000009</v>
      </c>
      <c r="G32" s="128">
        <f t="shared" si="0"/>
        <v>4.4850201602613105</v>
      </c>
    </row>
    <row r="33" spans="1:7" ht="15" x14ac:dyDescent="0.3">
      <c r="A33" s="8">
        <v>85403</v>
      </c>
      <c r="B33" s="8">
        <v>88919</v>
      </c>
      <c r="C33" s="2">
        <v>64.900000000000006</v>
      </c>
      <c r="D33" s="2">
        <v>90.4</v>
      </c>
      <c r="G33" s="128">
        <f t="shared" si="0"/>
        <v>4.2937218361889018</v>
      </c>
    </row>
    <row r="34" spans="1:7" ht="15" x14ac:dyDescent="0.3">
      <c r="A34" s="8">
        <v>88920</v>
      </c>
      <c r="B34" s="8">
        <v>92433</v>
      </c>
      <c r="C34" s="2">
        <v>62.5</v>
      </c>
      <c r="D34" s="2">
        <v>89.8</v>
      </c>
      <c r="G34" s="128">
        <f t="shared" si="0"/>
        <v>4.1181223142044088</v>
      </c>
    </row>
    <row r="35" spans="1:7" ht="15" x14ac:dyDescent="0.3">
      <c r="A35" s="8">
        <v>92434</v>
      </c>
      <c r="B35" s="8">
        <v>95954</v>
      </c>
      <c r="C35" s="2">
        <v>60.3</v>
      </c>
      <c r="D35" s="2">
        <v>89.4</v>
      </c>
      <c r="G35" s="128">
        <f t="shared" si="0"/>
        <v>3.951866846603691</v>
      </c>
    </row>
    <row r="36" spans="1:7" ht="15" x14ac:dyDescent="0.3">
      <c r="A36" s="8">
        <v>95955</v>
      </c>
      <c r="B36" s="8">
        <v>99469</v>
      </c>
      <c r="C36" s="2">
        <v>57.8</v>
      </c>
      <c r="D36" s="2">
        <v>89.1</v>
      </c>
      <c r="G36" s="128">
        <f t="shared" si="0"/>
        <v>3.8092044053054108</v>
      </c>
    </row>
    <row r="37" spans="1:7" ht="15" x14ac:dyDescent="0.3">
      <c r="A37" s="8">
        <v>99470</v>
      </c>
      <c r="B37" s="8">
        <v>102983</v>
      </c>
      <c r="C37" s="2">
        <v>55.500000000000007</v>
      </c>
      <c r="D37" s="2">
        <v>88.4</v>
      </c>
      <c r="G37" s="128">
        <f t="shared" si="0"/>
        <v>3.6631754468240407</v>
      </c>
    </row>
    <row r="38" spans="1:7" ht="15" x14ac:dyDescent="0.3">
      <c r="A38" s="8">
        <v>102984</v>
      </c>
      <c r="B38" s="8">
        <v>106499</v>
      </c>
      <c r="C38" s="2">
        <v>53.300000000000004</v>
      </c>
      <c r="D38" s="2">
        <v>88</v>
      </c>
      <c r="G38" s="128">
        <f t="shared" si="0"/>
        <v>3.532723434201257</v>
      </c>
    </row>
    <row r="39" spans="1:7" ht="15" x14ac:dyDescent="0.3">
      <c r="A39" s="8">
        <v>106500</v>
      </c>
      <c r="B39" s="8">
        <v>110084</v>
      </c>
      <c r="C39" s="2">
        <v>50.9</v>
      </c>
      <c r="D39" s="2">
        <v>87.5</v>
      </c>
      <c r="G39" s="128">
        <f t="shared" si="0"/>
        <v>3.414122582148682</v>
      </c>
    </row>
    <row r="40" spans="1:7" ht="15" x14ac:dyDescent="0.3">
      <c r="A40" s="8">
        <v>110085</v>
      </c>
      <c r="B40" s="8">
        <v>113686</v>
      </c>
      <c r="C40" s="2">
        <v>48.8</v>
      </c>
      <c r="D40" s="2">
        <v>86.8</v>
      </c>
      <c r="G40" s="128">
        <f t="shared" si="0"/>
        <v>3.3661971830985848</v>
      </c>
    </row>
    <row r="41" spans="1:7" ht="15" x14ac:dyDescent="0.3">
      <c r="A41" s="8">
        <v>113687</v>
      </c>
      <c r="B41" s="8">
        <v>117286</v>
      </c>
      <c r="C41" s="2">
        <v>46.7</v>
      </c>
      <c r="D41" s="2">
        <v>86.3</v>
      </c>
      <c r="G41" s="128">
        <f t="shared" si="0"/>
        <v>3.2720170777126745</v>
      </c>
    </row>
    <row r="42" spans="1:7" ht="15" x14ac:dyDescent="0.3">
      <c r="A42" s="8">
        <v>117287</v>
      </c>
      <c r="B42" s="8">
        <v>120887</v>
      </c>
      <c r="C42" s="2">
        <v>44.6</v>
      </c>
      <c r="D42" s="2">
        <v>85.9</v>
      </c>
      <c r="G42" s="128">
        <f t="shared" si="0"/>
        <v>3.1665889679558745</v>
      </c>
    </row>
    <row r="43" spans="1:7" ht="15" x14ac:dyDescent="0.3">
      <c r="A43" s="8">
        <v>120888</v>
      </c>
      <c r="B43" s="8">
        <v>124485</v>
      </c>
      <c r="C43" s="2">
        <v>42.4</v>
      </c>
      <c r="D43" s="2">
        <v>85.6</v>
      </c>
      <c r="G43" s="128">
        <f t="shared" si="0"/>
        <v>3.0702464893807457</v>
      </c>
    </row>
    <row r="44" spans="1:7" ht="15" x14ac:dyDescent="0.3">
      <c r="A44" s="8">
        <v>124486</v>
      </c>
      <c r="B44" s="8">
        <v>128088</v>
      </c>
      <c r="C44" s="2">
        <v>40.5</v>
      </c>
      <c r="D44" s="2">
        <v>84.899999999999991</v>
      </c>
      <c r="G44" s="128">
        <f t="shared" si="0"/>
        <v>2.9763086493282964</v>
      </c>
    </row>
    <row r="45" spans="1:7" ht="15" x14ac:dyDescent="0.3">
      <c r="A45" s="8">
        <v>128089</v>
      </c>
      <c r="B45" s="8">
        <v>131690</v>
      </c>
      <c r="C45" s="2">
        <v>38.6</v>
      </c>
      <c r="D45" s="2">
        <v>84.3</v>
      </c>
      <c r="G45" s="128">
        <f t="shared" si="0"/>
        <v>2.8943013672220186</v>
      </c>
    </row>
    <row r="46" spans="1:7" ht="15" x14ac:dyDescent="0.3">
      <c r="A46" s="8">
        <v>131691</v>
      </c>
      <c r="B46" s="8">
        <v>135292</v>
      </c>
      <c r="C46" s="2">
        <v>36.700000000000003</v>
      </c>
      <c r="D46" s="2">
        <v>83.899999999999991</v>
      </c>
      <c r="G46" s="128">
        <f t="shared" si="0"/>
        <v>2.8121072067078368</v>
      </c>
    </row>
    <row r="47" spans="1:7" ht="15" x14ac:dyDescent="0.3">
      <c r="A47" s="8">
        <v>135293</v>
      </c>
      <c r="B47" s="8">
        <v>138889</v>
      </c>
      <c r="C47" s="2">
        <v>34.699999999999996</v>
      </c>
      <c r="D47" s="2">
        <v>83.3</v>
      </c>
      <c r="G47" s="128">
        <f t="shared" si="0"/>
        <v>2.7351907115900076</v>
      </c>
    </row>
    <row r="48" spans="1:7" ht="15" x14ac:dyDescent="0.3">
      <c r="A48" s="8">
        <v>138890</v>
      </c>
      <c r="B48" s="8">
        <v>142489</v>
      </c>
      <c r="C48" s="2">
        <v>33.300000000000004</v>
      </c>
      <c r="D48" s="2">
        <v>82.899999999999991</v>
      </c>
      <c r="G48" s="128">
        <f t="shared" si="0"/>
        <v>2.6586741368733069</v>
      </c>
    </row>
    <row r="49" spans="1:7" ht="15" x14ac:dyDescent="0.3">
      <c r="A49" s="8">
        <v>142490</v>
      </c>
      <c r="B49" s="8">
        <v>146092</v>
      </c>
      <c r="C49" s="2">
        <v>33.300000000000004</v>
      </c>
      <c r="D49" s="2">
        <v>82.199999999999989</v>
      </c>
      <c r="G49" s="128">
        <f t="shared" si="0"/>
        <v>2.5919792641658779</v>
      </c>
    </row>
    <row r="50" spans="1:7" ht="15" x14ac:dyDescent="0.3">
      <c r="A50" s="8">
        <v>146093</v>
      </c>
      <c r="B50" s="8">
        <v>149691</v>
      </c>
      <c r="C50" s="2">
        <v>33.300000000000004</v>
      </c>
      <c r="D50" s="2">
        <v>81.599999999999994</v>
      </c>
      <c r="G50" s="128">
        <f t="shared" si="0"/>
        <v>2.5285984981402221</v>
      </c>
    </row>
    <row r="51" spans="1:7" ht="15" x14ac:dyDescent="0.3">
      <c r="A51" s="8">
        <v>149692</v>
      </c>
      <c r="B51" s="8">
        <v>153292</v>
      </c>
      <c r="C51" s="2">
        <v>33.300000000000004</v>
      </c>
      <c r="D51" s="2">
        <v>80.600000000000009</v>
      </c>
      <c r="G51" s="128">
        <f t="shared" si="0"/>
        <v>2.4634992778572506</v>
      </c>
    </row>
    <row r="52" spans="1:7" ht="15" x14ac:dyDescent="0.3">
      <c r="A52" s="8">
        <v>153293</v>
      </c>
      <c r="B52" s="8">
        <v>156891</v>
      </c>
      <c r="C52" s="2">
        <v>33.300000000000004</v>
      </c>
      <c r="D52" s="2">
        <v>80.300000000000011</v>
      </c>
      <c r="G52" s="128">
        <f t="shared" si="0"/>
        <v>2.4056061780188598</v>
      </c>
    </row>
    <row r="53" spans="1:7" ht="15" x14ac:dyDescent="0.3">
      <c r="A53" s="8">
        <v>156892</v>
      </c>
      <c r="B53" s="8">
        <v>160494</v>
      </c>
      <c r="C53" s="2">
        <v>33.300000000000004</v>
      </c>
      <c r="D53" s="2">
        <v>79.5</v>
      </c>
      <c r="G53" s="128">
        <f t="shared" si="0"/>
        <v>2.3477914842817249</v>
      </c>
    </row>
    <row r="54" spans="1:7" ht="15" x14ac:dyDescent="0.3">
      <c r="A54" s="8">
        <v>160495</v>
      </c>
      <c r="B54" s="8">
        <v>164098</v>
      </c>
      <c r="C54" s="2">
        <v>33.300000000000004</v>
      </c>
      <c r="D54" s="2">
        <v>78.600000000000009</v>
      </c>
      <c r="G54" s="128">
        <f t="shared" si="0"/>
        <v>2.2964842056956369</v>
      </c>
    </row>
    <row r="55" spans="1:7" ht="15" x14ac:dyDescent="0.3">
      <c r="A55" s="8">
        <v>164099</v>
      </c>
      <c r="B55" s="8">
        <v>167696</v>
      </c>
      <c r="C55" s="2">
        <v>33.300000000000004</v>
      </c>
      <c r="D55" s="2">
        <v>78</v>
      </c>
      <c r="G55" s="128">
        <f t="shared" si="0"/>
        <v>2.2455528209601505</v>
      </c>
    </row>
    <row r="56" spans="1:7" ht="15" x14ac:dyDescent="0.3">
      <c r="A56" s="8">
        <v>167697</v>
      </c>
      <c r="B56" s="8">
        <v>171297</v>
      </c>
      <c r="C56" s="2">
        <v>33.300000000000004</v>
      </c>
      <c r="D56" s="2">
        <v>77.100000000000009</v>
      </c>
      <c r="G56" s="128">
        <f t="shared" si="0"/>
        <v>2.192578870072337</v>
      </c>
    </row>
    <row r="57" spans="1:7" ht="15" x14ac:dyDescent="0.3">
      <c r="A57" s="8">
        <v>171298</v>
      </c>
      <c r="B57" s="8">
        <v>174895</v>
      </c>
      <c r="C57" s="2">
        <v>33.300000000000004</v>
      </c>
      <c r="D57" s="2">
        <v>76.599999999999994</v>
      </c>
      <c r="G57" s="128">
        <f t="shared" si="0"/>
        <v>2.1473252353947814</v>
      </c>
    </row>
    <row r="58" spans="1:7" ht="15" x14ac:dyDescent="0.3">
      <c r="A58" s="8">
        <v>174896</v>
      </c>
      <c r="B58" s="8">
        <v>178498</v>
      </c>
      <c r="C58" s="2">
        <v>33.300000000000004</v>
      </c>
      <c r="D58" s="2">
        <v>75.8</v>
      </c>
      <c r="G58" s="128">
        <f t="shared" si="0"/>
        <v>2.1004331632593409</v>
      </c>
    </row>
    <row r="59" spans="1:7" ht="15" x14ac:dyDescent="0.3">
      <c r="A59" s="8">
        <v>178499</v>
      </c>
      <c r="B59" s="8">
        <v>182100</v>
      </c>
      <c r="C59" s="2">
        <v>33.300000000000004</v>
      </c>
      <c r="D59" s="2">
        <v>75.099999999999994</v>
      </c>
      <c r="G59" s="128">
        <f t="shared" si="0"/>
        <v>2.0600814198151962</v>
      </c>
    </row>
    <row r="60" spans="1:7" ht="15" x14ac:dyDescent="0.3">
      <c r="A60" s="8">
        <v>182101</v>
      </c>
      <c r="B60" s="8">
        <v>185701</v>
      </c>
      <c r="C60" s="2">
        <v>33.300000000000004</v>
      </c>
      <c r="D60" s="2">
        <v>74.400000000000006</v>
      </c>
      <c r="G60" s="128">
        <f t="shared" si="0"/>
        <v>2.017938475845793</v>
      </c>
    </row>
    <row r="61" spans="1:7" ht="15" x14ac:dyDescent="0.3">
      <c r="A61" s="8">
        <v>185702</v>
      </c>
      <c r="B61" s="8">
        <v>189301</v>
      </c>
      <c r="C61" s="2">
        <v>33.300000000000004</v>
      </c>
      <c r="D61" s="2">
        <v>73.400000000000006</v>
      </c>
      <c r="G61" s="128">
        <f t="shared" si="0"/>
        <v>1.9774740391321322</v>
      </c>
    </row>
    <row r="62" spans="1:7" ht="15" x14ac:dyDescent="0.3">
      <c r="A62" s="8">
        <v>189302</v>
      </c>
      <c r="B62" s="8">
        <v>192898</v>
      </c>
      <c r="C62" s="2">
        <v>33.300000000000004</v>
      </c>
      <c r="D62" s="2">
        <v>72.899999999999991</v>
      </c>
      <c r="G62" s="128">
        <f t="shared" si="0"/>
        <v>1.9385897836318389</v>
      </c>
    </row>
    <row r="63" spans="1:7" ht="15" x14ac:dyDescent="0.3">
      <c r="A63" s="8">
        <v>192899</v>
      </c>
      <c r="B63" s="8">
        <v>196502</v>
      </c>
      <c r="C63" s="2">
        <v>33.300000000000004</v>
      </c>
      <c r="D63" s="2">
        <v>72.2</v>
      </c>
      <c r="G63" s="128">
        <f t="shared" si="0"/>
        <v>1.9001384031864355</v>
      </c>
    </row>
    <row r="64" spans="1:7" ht="15" x14ac:dyDescent="0.3">
      <c r="A64" s="8">
        <v>196503</v>
      </c>
      <c r="B64" s="8">
        <v>200101</v>
      </c>
      <c r="C64" s="2">
        <v>33.300000000000004</v>
      </c>
      <c r="D64" s="2">
        <v>71.399999999999991</v>
      </c>
      <c r="G64" s="128">
        <f t="shared" si="0"/>
        <v>1.8683352427954603</v>
      </c>
    </row>
    <row r="65" spans="1:7" ht="15" x14ac:dyDescent="0.3">
      <c r="A65" s="8">
        <v>200102</v>
      </c>
      <c r="B65" s="8">
        <v>203703</v>
      </c>
      <c r="C65" s="2">
        <v>33.300000000000004</v>
      </c>
      <c r="D65" s="2">
        <v>70.7</v>
      </c>
      <c r="G65" s="128">
        <f t="shared" si="0"/>
        <v>1.8315242006483379</v>
      </c>
    </row>
    <row r="66" spans="1:7" ht="15" x14ac:dyDescent="0.3">
      <c r="A66" s="8">
        <v>203704</v>
      </c>
      <c r="B66" s="8">
        <v>207304</v>
      </c>
      <c r="C66" s="2">
        <v>33.300000000000004</v>
      </c>
      <c r="D66" s="2">
        <v>70.099999999999994</v>
      </c>
      <c r="G66" s="128">
        <f t="shared" si="0"/>
        <v>1.8000819582013161</v>
      </c>
    </row>
    <row r="67" spans="1:7" ht="15" x14ac:dyDescent="0.3">
      <c r="A67" s="8">
        <v>207305</v>
      </c>
      <c r="B67" s="8">
        <v>210903</v>
      </c>
      <c r="C67" s="2">
        <v>33.300000000000004</v>
      </c>
      <c r="D67" s="2">
        <v>69.3</v>
      </c>
      <c r="G67" s="128">
        <f t="shared" si="0"/>
        <v>1.7677610650748132</v>
      </c>
    </row>
    <row r="68" spans="1:7" ht="15" x14ac:dyDescent="0.3">
      <c r="A68" s="8">
        <v>210904</v>
      </c>
      <c r="B68" s="8">
        <v>214505</v>
      </c>
      <c r="C68" s="2">
        <v>33.300000000000004</v>
      </c>
      <c r="D68" s="2">
        <v>68.5</v>
      </c>
      <c r="G68" s="128">
        <f t="shared" si="0"/>
        <v>1.7360893369672725</v>
      </c>
    </row>
    <row r="69" spans="1:7" ht="15" x14ac:dyDescent="0.3">
      <c r="A69" s="8">
        <v>214506</v>
      </c>
      <c r="B69" s="8">
        <v>218104</v>
      </c>
      <c r="C69" s="2">
        <v>33.300000000000004</v>
      </c>
      <c r="D69" s="2">
        <v>68</v>
      </c>
      <c r="G69" s="128">
        <f t="shared" ref="G69:G70" si="1">(A69/A68-1)*100</f>
        <v>1.7078860524219586</v>
      </c>
    </row>
    <row r="70" spans="1:7" ht="15" x14ac:dyDescent="0.3">
      <c r="A70" s="8">
        <v>218105</v>
      </c>
      <c r="B70" s="7">
        <v>9999999</v>
      </c>
      <c r="C70" s="2">
        <v>33.300000000000004</v>
      </c>
      <c r="D70" s="2">
        <v>67.100000000000009</v>
      </c>
      <c r="G70" s="128">
        <f t="shared" si="1"/>
        <v>1.6778085461478964</v>
      </c>
    </row>
    <row r="71" spans="1:7" x14ac:dyDescent="0.3">
      <c r="A7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2</vt:i4>
      </vt:variant>
    </vt:vector>
  </HeadingPairs>
  <TitlesOfParts>
    <vt:vector size="11" baseType="lpstr">
      <vt:lpstr>Indicatie netto kosten</vt:lpstr>
      <vt:lpstr>Berekening2025</vt:lpstr>
      <vt:lpstr>Berekening2025-2</vt:lpstr>
      <vt:lpstr>Berekening2024-2</vt:lpstr>
      <vt:lpstr>Berekening2024</vt:lpstr>
      <vt:lpstr>tabelkot2025</vt:lpstr>
      <vt:lpstr>basisinfo2025</vt:lpstr>
      <vt:lpstr>basisinfo2024</vt:lpstr>
      <vt:lpstr>tabelkot2024</vt:lpstr>
      <vt:lpstr>Berekening2025!Afdrukbereik</vt:lpstr>
      <vt:lpstr>'Indicatie netto kosten'!Afdrukbereik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dc:creator>
  <cp:lastModifiedBy>Paul Wilcke</cp:lastModifiedBy>
  <cp:lastPrinted>2025-06-04T08:09:14Z</cp:lastPrinted>
  <dcterms:created xsi:type="dcterms:W3CDTF">2020-11-21T07:26:05Z</dcterms:created>
  <dcterms:modified xsi:type="dcterms:W3CDTF">2025-06-21T09:09:01Z</dcterms:modified>
</cp:coreProperties>
</file>